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8_{EC5AED3F-9FD9-4988-8DEF-12F775B219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rque Galaxia (2)" sheetId="6" r:id="rId1"/>
    <sheet name="Parque Galaxia" sheetId="1" state="hidden" r:id="rId2"/>
  </sheets>
  <externalReferences>
    <externalReference r:id="rId3"/>
    <externalReference r:id="rId4"/>
  </externalReferences>
  <definedNames>
    <definedName name="__123Graph_A" localSheetId="0" hidden="1">[1]A!#REF!</definedName>
    <definedName name="__123Graph_A" hidden="1">[1]A!#REF!</definedName>
    <definedName name="__123Graph_B" localSheetId="0" hidden="1">[1]A!#REF!</definedName>
    <definedName name="__123Graph_B" hidden="1">[1]A!#REF!</definedName>
    <definedName name="__123Graph_C" localSheetId="0" hidden="1">[1]A!#REF!</definedName>
    <definedName name="__123Graph_C" hidden="1">[1]A!#REF!</definedName>
    <definedName name="__123Graph_D" localSheetId="0" hidden="1">[1]A!#REF!</definedName>
    <definedName name="__123Graph_D" hidden="1">[1]A!#REF!</definedName>
    <definedName name="__123Graph_E" localSheetId="0" hidden="1">[1]A!#REF!</definedName>
    <definedName name="__123Graph_E" hidden="1">[1]A!#REF!</definedName>
    <definedName name="__123Graph_F" localSheetId="0" hidden="1">[1]A!#REF!</definedName>
    <definedName name="__123Graph_F" hidden="1">[1]A!#REF!</definedName>
    <definedName name="_Fill" localSheetId="0" hidden="1">#REF!</definedName>
    <definedName name="_Fill" hidden="1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Regression_Int" hidden="1">1</definedName>
    <definedName name="_Sort" localSheetId="0" hidden="1">#REF!</definedName>
    <definedName name="_Sort" hidden="1">#REF!</definedName>
    <definedName name="adm.a" localSheetId="0" hidden="1">'[2]ANALISIS STO DGO'!#REF!</definedName>
    <definedName name="adm.a" hidden="1">'[2]ANALISIS STO DGO'!#REF!</definedName>
    <definedName name="ADMBL" localSheetId="0" hidden="1">'[2]ANALISIS STO DGO'!#REF!</definedName>
    <definedName name="ADMBL" hidden="1">'[2]ANALISIS STO DGO'!#REF!</definedName>
    <definedName name="are" localSheetId="0" hidden="1">'[2]ANALISIS STO DGO'!#REF!</definedName>
    <definedName name="are" hidden="1">'[2]ANALISIS STO DGO'!#REF!</definedName>
    <definedName name="_xlnm.Print_Area" localSheetId="1">'Parque Galaxia'!$A$1:$G$130</definedName>
    <definedName name="_xlnm.Print_Area" localSheetId="0">'Parque Galaxia (2)'!$A$1:$G$120</definedName>
    <definedName name="DEDE" localSheetId="0" hidden="1">#REF!</definedName>
    <definedName name="DEDE" hidden="1">#REF!</definedName>
    <definedName name="DEDE2" localSheetId="0" hidden="1">#REF!</definedName>
    <definedName name="DEDE2" hidden="1">#REF!</definedName>
    <definedName name="DEDE3" localSheetId="0" hidden="1">#REF!</definedName>
    <definedName name="DEDE3" hidden="1">#REF!</definedName>
    <definedName name="DEDE5" localSheetId="0" hidden="1">#REF!</definedName>
    <definedName name="DEDE5" hidden="1">#REF!</definedName>
    <definedName name="DEDE6" localSheetId="0" hidden="1">#REF!</definedName>
    <definedName name="DEDE6" hidden="1">#REF!</definedName>
    <definedName name="DEDE7" localSheetId="0" hidden="1">#REF!</definedName>
    <definedName name="DEDE7" hidden="1">#REF!</definedName>
    <definedName name="EMERGE" localSheetId="0" hidden="1">'[2]ANALISIS STO DGO'!#REF!</definedName>
    <definedName name="EMERGE" hidden="1">'[2]ANALISIS STO DGO'!#REF!</definedName>
    <definedName name="EMERGENCY" localSheetId="0" hidden="1">'[2]ANALISIS STO DGO'!#REF!</definedName>
    <definedName name="EMERGENCY" hidden="1">'[2]ANALISIS STO DGO'!#REF!</definedName>
    <definedName name="FF" localSheetId="0" hidden="1">#REF!</definedName>
    <definedName name="FF" hidden="1">#REF!</definedName>
    <definedName name="GFGFF" localSheetId="0" hidden="1">#REF!</definedName>
    <definedName name="GFGFF" hidden="1">#REF!</definedName>
    <definedName name="GFSG" localSheetId="0" hidden="1">#REF!</definedName>
    <definedName name="GFSG" hidden="1">#REF!</definedName>
    <definedName name="LINE" localSheetId="0" hidden="1">'[2]ANALISIS STO DGO'!#REF!</definedName>
    <definedName name="LINE" hidden="1">'[2]ANALISIS STO DGO'!#REF!</definedName>
    <definedName name="lineout" localSheetId="0" hidden="1">'[2]ANALISIS STO DGO'!#REF!</definedName>
    <definedName name="lineout" hidden="1">'[2]ANALISIS STO DGO'!#REF!</definedName>
    <definedName name="_xlnm.Print_Titles" localSheetId="1">'Parque Galaxia'!$1:$9</definedName>
    <definedName name="_xlnm.Print_Titles" localSheetId="0">'Parque Galaxia (2)'!$1:$9</definedName>
    <definedName name="WARE" localSheetId="0" hidden="1">'[2]ANALISIS STO DGO'!#REF!</definedName>
    <definedName name="WARE" hidden="1">'[2]ANALISIS STO DGO'!#REF!</definedName>
    <definedName name="ware." localSheetId="0" hidden="1">'[2]ANALISIS STO DGO'!#REF!</definedName>
    <definedName name="ware." hidden="1">'[2]ANALISIS STO DGO'!#REF!</definedName>
    <definedName name="ware.1" localSheetId="0" hidden="1">'[2]ANALISIS STO DGO'!#REF!</definedName>
    <definedName name="ware.1" hidden="1">'[2]ANALISIS STO DGO'!#REF!</definedName>
    <definedName name="WAREHOUSE" localSheetId="0" hidden="1">'[2]ANALISIS STO DGO'!#REF!</definedName>
    <definedName name="WAREHOUSE" hidden="1">'[2]ANALISIS STO DGO'!#REF!</definedName>
    <definedName name="Wimaldy" localSheetId="0" hidden="1">'[2]ANALISIS STO DGO'!#REF!</definedName>
    <definedName name="Wimaldy" hidden="1">'[2]ANALISIS STO DGO'!#REF!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6" i="6" l="1"/>
  <c r="A79" i="6" l="1"/>
  <c r="A80" i="6" s="1"/>
  <c r="A81" i="6" s="1"/>
  <c r="A82" i="6" s="1"/>
  <c r="A83" i="6" s="1"/>
  <c r="A84" i="6" s="1"/>
  <c r="A85" i="6" s="1"/>
  <c r="A86" i="6" s="1"/>
  <c r="A87" i="6" s="1"/>
  <c r="A88" i="6" s="1"/>
  <c r="A12" i="6" l="1"/>
  <c r="F12" i="6" l="1"/>
  <c r="F86" i="6" l="1"/>
  <c r="F85" i="6"/>
  <c r="F84" i="6"/>
  <c r="F83" i="6"/>
  <c r="F79" i="6"/>
  <c r="F82" i="6"/>
  <c r="F81" i="6"/>
  <c r="F80" i="6"/>
  <c r="F87" i="6" l="1"/>
  <c r="F15" i="6" l="1"/>
  <c r="F94" i="6" l="1"/>
  <c r="F76" i="6" l="1"/>
  <c r="A54" i="6" l="1"/>
  <c r="A55" i="6" s="1"/>
  <c r="A56" i="6" s="1"/>
  <c r="A57" i="6" s="1"/>
  <c r="F54" i="6"/>
  <c r="A100" i="6"/>
  <c r="A97" i="6"/>
  <c r="A75" i="6"/>
  <c r="A76" i="6" s="1"/>
  <c r="A65" i="6"/>
  <c r="A66" i="6" s="1"/>
  <c r="A67" i="6" s="1"/>
  <c r="A70" i="6"/>
  <c r="A71" i="6" s="1"/>
  <c r="A72" i="6" s="1"/>
  <c r="A91" i="6"/>
  <c r="A60" i="6"/>
  <c r="A61" i="6" s="1"/>
  <c r="A62" i="6" s="1"/>
  <c r="A49" i="6"/>
  <c r="A50" i="6" s="1"/>
  <c r="A51" i="6" s="1"/>
  <c r="A44" i="6"/>
  <c r="A45" i="6" s="1"/>
  <c r="A46" i="6" s="1"/>
  <c r="A39" i="6"/>
  <c r="A40" i="6" s="1"/>
  <c r="A41" i="6" s="1"/>
  <c r="A34" i="6"/>
  <c r="A35" i="6" s="1"/>
  <c r="A36" i="6" s="1"/>
  <c r="F100" i="6"/>
  <c r="G100" i="6" s="1"/>
  <c r="F75" i="6"/>
  <c r="G76" i="6" s="1"/>
  <c r="F74" i="6"/>
  <c r="F73" i="6"/>
  <c r="F72" i="6"/>
  <c r="F70" i="6"/>
  <c r="F69" i="6"/>
  <c r="F91" i="6"/>
  <c r="F67" i="6"/>
  <c r="F66" i="6"/>
  <c r="F65" i="6"/>
  <c r="C92" i="6"/>
  <c r="C97" i="6" s="1"/>
  <c r="F62" i="6"/>
  <c r="C61" i="6"/>
  <c r="F61" i="6" s="1"/>
  <c r="F57" i="6"/>
  <c r="C51" i="6"/>
  <c r="C41" i="6"/>
  <c r="F40" i="6"/>
  <c r="F33" i="6"/>
  <c r="F32" i="6"/>
  <c r="F71" i="6"/>
  <c r="F30" i="6"/>
  <c r="C28" i="6"/>
  <c r="C27" i="6"/>
  <c r="C26" i="6"/>
  <c r="C24" i="6"/>
  <c r="A20" i="6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F19" i="6"/>
  <c r="F18" i="6"/>
  <c r="F17" i="6"/>
  <c r="F16" i="6"/>
  <c r="F14" i="6"/>
  <c r="F13" i="6"/>
  <c r="A13" i="6"/>
  <c r="A14" i="6" s="1"/>
  <c r="A15" i="6" s="1"/>
  <c r="A16" i="6" s="1"/>
  <c r="A17" i="6" s="1"/>
  <c r="F98" i="1"/>
  <c r="G98" i="1" s="1"/>
  <c r="A88" i="1"/>
  <c r="A89" i="1" s="1"/>
  <c r="F88" i="1"/>
  <c r="E51" i="1"/>
  <c r="C57" i="1"/>
  <c r="F57" i="1" s="1"/>
  <c r="E58" i="1"/>
  <c r="C59" i="1"/>
  <c r="F59" i="1" s="1"/>
  <c r="C60" i="1"/>
  <c r="F60" i="1" s="1"/>
  <c r="E12" i="1"/>
  <c r="F87" i="1"/>
  <c r="F97" i="6" l="1"/>
  <c r="G97" i="6" s="1"/>
  <c r="A92" i="6"/>
  <c r="A93" i="6" s="1"/>
  <c r="A94" i="6" s="1"/>
  <c r="F55" i="6"/>
  <c r="F31" i="6"/>
  <c r="C29" i="6"/>
  <c r="F29" i="6" s="1"/>
  <c r="F56" i="6"/>
  <c r="G72" i="6"/>
  <c r="G17" i="6"/>
  <c r="F22" i="6"/>
  <c r="G67" i="6"/>
  <c r="C49" i="6"/>
  <c r="F49" i="6" s="1"/>
  <c r="F20" i="6"/>
  <c r="C45" i="6"/>
  <c r="F45" i="6" s="1"/>
  <c r="F21" i="6" l="1"/>
  <c r="G57" i="6"/>
  <c r="F23" i="6"/>
  <c r="F24" i="6" l="1"/>
  <c r="F25" i="6" l="1"/>
  <c r="F43" i="6"/>
  <c r="F26" i="6" l="1"/>
  <c r="F28" i="6" l="1"/>
  <c r="F27" i="6"/>
  <c r="G31" i="6" l="1"/>
  <c r="F92" i="1"/>
  <c r="F90" i="1"/>
  <c r="F91" i="1"/>
  <c r="E47" i="1" l="1"/>
  <c r="F30" i="1"/>
  <c r="E20" i="1"/>
  <c r="E21" i="1" s="1"/>
  <c r="E22" i="1" s="1"/>
  <c r="E23" i="1" s="1"/>
  <c r="E24" i="1" s="1"/>
  <c r="C28" i="1"/>
  <c r="F28" i="1" s="1"/>
  <c r="C27" i="1"/>
  <c r="C58" i="1" s="1"/>
  <c r="F58" i="1" s="1"/>
  <c r="C62" i="1"/>
  <c r="C63" i="1" s="1"/>
  <c r="F63" i="1" s="1"/>
  <c r="F80" i="1"/>
  <c r="G80" i="1" s="1"/>
  <c r="F78" i="1"/>
  <c r="C79" i="1"/>
  <c r="F79" i="1" s="1"/>
  <c r="F68" i="1"/>
  <c r="C67" i="1"/>
  <c r="F67" i="1" s="1"/>
  <c r="C53" i="1"/>
  <c r="C52" i="1"/>
  <c r="E25" i="1" l="1"/>
  <c r="E26" i="1" s="1"/>
  <c r="E27" i="1" s="1"/>
  <c r="F27" i="1" s="1"/>
  <c r="F62" i="1"/>
  <c r="C61" i="1"/>
  <c r="F61" i="1" s="1"/>
  <c r="G63" i="1" s="1"/>
  <c r="E53" i="1" l="1"/>
  <c r="F53" i="1" s="1"/>
  <c r="F51" i="6"/>
  <c r="C42" i="1"/>
  <c r="F41" i="1"/>
  <c r="E66" i="1" l="1"/>
  <c r="F66" i="1" s="1"/>
  <c r="G68" i="1" s="1"/>
  <c r="F60" i="6"/>
  <c r="G62" i="6" s="1"/>
  <c r="C26" i="1"/>
  <c r="C25" i="1"/>
  <c r="F25" i="1" s="1"/>
  <c r="C40" i="1"/>
  <c r="E40" i="1" l="1"/>
  <c r="F39" i="6"/>
  <c r="C51" i="1"/>
  <c r="F51" i="1" s="1"/>
  <c r="F26" i="1"/>
  <c r="F40" i="1"/>
  <c r="C24" i="1" l="1"/>
  <c r="F24" i="1" s="1"/>
  <c r="C46" i="1"/>
  <c r="E48" i="1" l="1"/>
  <c r="F46" i="6"/>
  <c r="E37" i="1"/>
  <c r="F36" i="6"/>
  <c r="E35" i="1" l="1"/>
  <c r="F34" i="6"/>
  <c r="F35" i="6"/>
  <c r="E36" i="1"/>
  <c r="G36" i="6" l="1"/>
  <c r="E46" i="1" l="1"/>
  <c r="F46" i="1" s="1"/>
  <c r="F44" i="6"/>
  <c r="G46" i="6" s="1"/>
  <c r="E73" i="1"/>
  <c r="F73" i="1" s="1"/>
  <c r="F93" i="6"/>
  <c r="E72" i="1"/>
  <c r="F92" i="6"/>
  <c r="E52" i="1"/>
  <c r="F52" i="1" s="1"/>
  <c r="G53" i="1" s="1"/>
  <c r="F50" i="6"/>
  <c r="G51" i="6" s="1"/>
  <c r="G94" i="6" l="1"/>
  <c r="E42" i="1"/>
  <c r="F42" i="1" s="1"/>
  <c r="F41" i="6"/>
  <c r="G41" i="6" l="1"/>
  <c r="H21" i="1" l="1"/>
  <c r="A12" i="1" l="1"/>
  <c r="A13" i="1" s="1"/>
  <c r="A14" i="1" s="1"/>
  <c r="A15" i="1" s="1"/>
  <c r="A16" i="1" s="1"/>
  <c r="F15" i="1"/>
  <c r="M7" i="1"/>
  <c r="M8" i="1"/>
  <c r="M6" i="1"/>
  <c r="M9" i="1" l="1"/>
  <c r="M10" i="1" s="1"/>
  <c r="C12" i="1" l="1"/>
  <c r="F12" i="1" s="1"/>
  <c r="C23" i="1"/>
  <c r="F23" i="1" s="1"/>
  <c r="C22" i="1"/>
  <c r="C48" i="1"/>
  <c r="C72" i="1"/>
  <c r="F72" i="1" s="1"/>
  <c r="G73" i="1" s="1"/>
  <c r="C37" i="1"/>
  <c r="C36" i="1"/>
  <c r="C20" i="1" s="1"/>
  <c r="C35" i="1"/>
  <c r="C19" i="1" s="1"/>
  <c r="C47" i="1" l="1"/>
  <c r="F47" i="1" s="1"/>
  <c r="F48" i="1"/>
  <c r="F22" i="1"/>
  <c r="C31" i="1"/>
  <c r="C21" i="1"/>
  <c r="C29" i="1" s="1"/>
  <c r="F45" i="1"/>
  <c r="A92" i="1"/>
  <c r="A83" i="1"/>
  <c r="A84" i="1" s="1"/>
  <c r="A95" i="1"/>
  <c r="A36" i="1"/>
  <c r="A37" i="1" s="1"/>
  <c r="A35" i="1" s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G48" i="1" l="1"/>
  <c r="F95" i="1"/>
  <c r="G95" i="1" s="1"/>
  <c r="G92" i="1"/>
  <c r="F89" i="1"/>
  <c r="G89" i="1" s="1"/>
  <c r="F86" i="1"/>
  <c r="F84" i="1"/>
  <c r="F83" i="1"/>
  <c r="F71" i="1"/>
  <c r="F35" i="1"/>
  <c r="F34" i="1"/>
  <c r="F33" i="1"/>
  <c r="F32" i="1"/>
  <c r="F29" i="1"/>
  <c r="F21" i="1"/>
  <c r="F19" i="1"/>
  <c r="F18" i="1"/>
  <c r="F17" i="1"/>
  <c r="F16" i="1"/>
  <c r="F14" i="1"/>
  <c r="F13" i="1"/>
  <c r="G84" i="1" l="1"/>
  <c r="G16" i="1"/>
  <c r="F20" i="1"/>
  <c r="G28" i="1" s="1"/>
  <c r="F31" i="1"/>
  <c r="G32" i="1" l="1"/>
  <c r="F37" i="1" l="1"/>
  <c r="F36" i="1"/>
  <c r="G42" i="1" l="1"/>
  <c r="G37" i="1"/>
  <c r="G100" i="1" l="1"/>
  <c r="F110" i="1" s="1"/>
  <c r="F106" i="1" l="1"/>
  <c r="F109" i="1"/>
  <c r="F104" i="1"/>
  <c r="F105" i="1" s="1"/>
  <c r="F107" i="1"/>
  <c r="F108" i="1"/>
  <c r="G110" i="1" l="1"/>
  <c r="G113" i="1" s="1"/>
  <c r="F88" i="6" l="1"/>
  <c r="G88" i="6" s="1"/>
  <c r="G102" i="6" s="1"/>
  <c r="F110" i="6" s="1"/>
  <c r="F111" i="6" l="1"/>
  <c r="F109" i="6"/>
  <c r="F105" i="6"/>
  <c r="F106" i="6" s="1"/>
  <c r="F108" i="6"/>
  <c r="F112" i="6"/>
  <c r="F107" i="6"/>
  <c r="G112" i="6" l="1"/>
  <c r="G115" i="6" s="1"/>
</calcChain>
</file>

<file path=xl/sharedStrings.xml><?xml version="1.0" encoding="utf-8"?>
<sst xmlns="http://schemas.openxmlformats.org/spreadsheetml/2006/main" count="312" uniqueCount="159">
  <si>
    <t>DESCRIPCION</t>
  </si>
  <si>
    <t>UD</t>
  </si>
  <si>
    <t>CANT.</t>
  </si>
  <si>
    <t>P.U.</t>
  </si>
  <si>
    <t>VALOR</t>
  </si>
  <si>
    <t>GASTOS GENERALES</t>
  </si>
  <si>
    <t>Direccion Tecnica</t>
  </si>
  <si>
    <t>ITBIS (Direccion Tecnica)</t>
  </si>
  <si>
    <t>Seguros Y Fianzas</t>
  </si>
  <si>
    <t>Ley 6-86 (Prestaciones laborales)</t>
  </si>
  <si>
    <t>Codia (1/1000)</t>
  </si>
  <si>
    <t>Imprevistos</t>
  </si>
  <si>
    <t>TOTAL GENERAL</t>
  </si>
  <si>
    <t>SUB TOTAL</t>
  </si>
  <si>
    <t xml:space="preserve">Transporte </t>
  </si>
  <si>
    <t>AYUNTAMIENTO SANTO DOMINGO OESTE</t>
  </si>
  <si>
    <t>“COMPROMETIDOS CON LA TRANSPARENCIA”</t>
  </si>
  <si>
    <t>DIRECCION GENERAL DE OBRAS MUNICIPALES</t>
  </si>
  <si>
    <t>Santo Domingo Oeste, Rep. Dom.</t>
  </si>
  <si>
    <t>MISCELANEOS</t>
  </si>
  <si>
    <t>Limpieza General</t>
  </si>
  <si>
    <t>Poda de arboles grandes</t>
  </si>
  <si>
    <t>und</t>
  </si>
  <si>
    <t>TRABAJOS GENERALES</t>
  </si>
  <si>
    <t>Caseta de materiales</t>
  </si>
  <si>
    <t>MOVIMIENTO DE TIERRA</t>
  </si>
  <si>
    <t>HORMIGON SIMPLE</t>
  </si>
  <si>
    <t>PAISAJISMO</t>
  </si>
  <si>
    <t>AREA DE JUEGOS</t>
  </si>
  <si>
    <t>pa</t>
  </si>
  <si>
    <t>m2</t>
  </si>
  <si>
    <t>Mantenimiento de plantas y grama (Jardineria)</t>
  </si>
  <si>
    <t>m</t>
  </si>
  <si>
    <t>m3</t>
  </si>
  <si>
    <t>m3c</t>
  </si>
  <si>
    <t>m3s</t>
  </si>
  <si>
    <t>Bote de material producto de las demoliciones y exc.</t>
  </si>
  <si>
    <t>Relleno con tierra negra para jardineria</t>
  </si>
  <si>
    <t>Pintura Acrilica en area general</t>
  </si>
  <si>
    <t xml:space="preserve">Juegos diversos para niños (Columpios, Toboganes , Sube y baja, Carruseles (giratorios), Pasamanos (barras horizontales para escalar), Casitas de juego, etc. </t>
  </si>
  <si>
    <t>Bancos de concreto si espaldar</t>
  </si>
  <si>
    <t>Suministro y colocacion de Luminaria Led solar de 120W , Instalada en poste de aluminio redondo de 3" x 20  pies  de alto.</t>
  </si>
  <si>
    <t>NO.</t>
  </si>
  <si>
    <t>SUB-TOTAL</t>
  </si>
  <si>
    <r>
      <t>Calle H Zona Industrial de Herrera, en las Instalaciones del mercado de</t>
    </r>
    <r>
      <rPr>
        <b/>
        <i/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 xml:space="preserve">pintura  </t>
    </r>
    <r>
      <rPr>
        <b/>
        <i/>
        <sz val="10"/>
        <color theme="1"/>
        <rFont val="Times New Roman"/>
        <family val="1"/>
      </rPr>
      <t xml:space="preserve">                                              </t>
    </r>
  </si>
  <si>
    <t>Demolicion de aceras perimetral</t>
  </si>
  <si>
    <t>Demolicion de aceras internas</t>
  </si>
  <si>
    <t>Relleno con caliche fino, compactado con equipo para las aceras (e =0.20 m)</t>
  </si>
  <si>
    <t>ml</t>
  </si>
  <si>
    <t>RECONSTRUCION DE EXPLANADA CENTRAL</t>
  </si>
  <si>
    <t>Demolicion de escalones</t>
  </si>
  <si>
    <t>Corte y destronque de arbol en acera perimetral.</t>
  </si>
  <si>
    <t>ACONDICIONAMIENTO GENERAL</t>
  </si>
  <si>
    <r>
      <rPr>
        <b/>
        <sz val="12"/>
        <color theme="1"/>
        <rFont val="Times New Roman"/>
        <family val="1"/>
      </rPr>
      <t>Obra</t>
    </r>
    <r>
      <rPr>
        <sz val="12"/>
        <color theme="1"/>
        <rFont val="Times New Roman"/>
        <family val="1"/>
      </rPr>
      <t>: Remodelacion del Parque de la Galaxia</t>
    </r>
  </si>
  <si>
    <r>
      <rPr>
        <b/>
        <sz val="12"/>
        <color theme="1"/>
        <rFont val="Times New Roman"/>
        <family val="1"/>
      </rPr>
      <t>Ubicación</t>
    </r>
    <r>
      <rPr>
        <sz val="12"/>
        <color theme="1"/>
        <rFont val="Times New Roman"/>
        <family val="1"/>
      </rPr>
      <t>: Sector la Galaxia.</t>
    </r>
  </si>
  <si>
    <t>Desmonte de verja perimetral en malla ciclonica.</t>
  </si>
  <si>
    <t>Mastro</t>
  </si>
  <si>
    <t>Ayudante</t>
  </si>
  <si>
    <t>Herrero</t>
  </si>
  <si>
    <t>Brigada por dia</t>
  </si>
  <si>
    <t>Bote de ramas producto de la poda</t>
  </si>
  <si>
    <t>Demolicion de contenes perimetral</t>
  </si>
  <si>
    <t>Construcción de contén Pulido en Hormigón  180 kg/cm2. (Alrededor del parque)</t>
  </si>
  <si>
    <t>Acero malla electrosoldada D2.3 x D2.3, 15 x 15,Rollo 2.4x40 m.</t>
  </si>
  <si>
    <t>Construcción de  aceras internas en hormigón 210 kg/cm2  estampada  e=0.10m. Ancho = Variado</t>
  </si>
  <si>
    <t>Construcción de  aceras perimetral violinada en hormigón 180 kg/cm2  e=0.10m. Ancho =1.00m  (Alrededor del parque)</t>
  </si>
  <si>
    <t>M3</t>
  </si>
  <si>
    <t>ud</t>
  </si>
  <si>
    <t>Hormigón 210 kg/cm2  estampado  e=0.10m con malla electrosoldada D2.3 x D2.3, 15 x 15,Rollo 2.4x40 m.</t>
  </si>
  <si>
    <t>Construccion de bordillo 2 Linea</t>
  </si>
  <si>
    <t>REMOZAMIENTO DE GAZEBO</t>
  </si>
  <si>
    <t>RECONSTRUCCION DE ESCALINATAS</t>
  </si>
  <si>
    <t>Bote de escombros producto de las demoliciones</t>
  </si>
  <si>
    <t>Colocacion de mosaicos de  granito  fondo blanco  (0,30 x 0.30 )</t>
  </si>
  <si>
    <t xml:space="preserve">Zocalos  granito fondo blanco (  0,10 x 0,07 ) </t>
  </si>
  <si>
    <t>Confeccion de escalones al rededor del gazebo de 0.80 cm  (Inc. Borillos completo)</t>
  </si>
  <si>
    <t>Construccion de escalones en hormigon 210kg/cm2 (Inc. Bordillo de block y relleno)</t>
  </si>
  <si>
    <t>Construccion de descaso en escalinata  en hormigon 210 kg/cm2 rayado</t>
  </si>
  <si>
    <t>Demolicion de jardinera colapsada (alrededor de arbol)</t>
  </si>
  <si>
    <t>Reconstruccion jardinera circular  (alrededor de arbol)</t>
  </si>
  <si>
    <t xml:space="preserve">RECONSTRUCCION DE JARDINERAS CIRCULA </t>
  </si>
  <si>
    <t>Reposicion de adoquines en jardineras circulares (alrededor de arboles)</t>
  </si>
  <si>
    <t>Pañete (Reparacion en jardineras circulares (alrededor de arboles)</t>
  </si>
  <si>
    <t>Construccion de Bordillos 1 linea. (Incluye excavacion, base para anclar bloques, bloques ,terminacion)</t>
  </si>
  <si>
    <t>Construccion de Bordillos 2 linea. (Incluye excavacion, base para anclar bloques, bloques ,terminacion)</t>
  </si>
  <si>
    <t>Mocheta en muro verja perimetral</t>
  </si>
  <si>
    <t>Cantos en muro verja perimetral</t>
  </si>
  <si>
    <t>REPARACION MURO PERIMETRAL</t>
  </si>
  <si>
    <t xml:space="preserve">Reparaciones varias  (Reposicion tramos agrietados) </t>
  </si>
  <si>
    <t>Excavacion Para Zapata</t>
  </si>
  <si>
    <t>Zapatas Muros 8" 0.60M X 0.25M Hormigon 1:3:5 Con Ligadora Con  3  3/8" Y 3/8" @ 0.25M</t>
  </si>
  <si>
    <t>Bloques Hormigon De 8" - 3/8" @ 0.40M Todas Las Camaras Llenas</t>
  </si>
  <si>
    <t>Empañete Maestreado - Exterior</t>
  </si>
  <si>
    <t xml:space="preserve">Cantos </t>
  </si>
  <si>
    <t>Mochetas En Muros De 0.20M</t>
  </si>
  <si>
    <t>Bote de escombros</t>
  </si>
  <si>
    <t>Demolicion explanada  existente</t>
  </si>
  <si>
    <t>Demolicion pisos y escalones en gazebo</t>
  </si>
  <si>
    <t>Demolicion de escalones (Escalinata principal)</t>
  </si>
  <si>
    <t>Demolicion muros Laterales de escalinata principal</t>
  </si>
  <si>
    <t>Demolicion de zapata de muro de escalinata</t>
  </si>
  <si>
    <t>viajes</t>
  </si>
  <si>
    <t>Relleno con caliche fino, compactado con equipo manual (e =0.20 m)</t>
  </si>
  <si>
    <t>VARIOS</t>
  </si>
  <si>
    <t>CONSTRUCCION MURO DE CONTENCION EN ESTALINATAS</t>
  </si>
  <si>
    <t>Plantas varias para jardinera</t>
  </si>
  <si>
    <t>LIMPIEZA FINAL</t>
  </si>
  <si>
    <t>Limpieza Continua y Final y</t>
  </si>
  <si>
    <t>RECONSTRUCCION DE JARDINERAS CIRCULARES</t>
  </si>
  <si>
    <t>INSTALACION ELECTRICA</t>
  </si>
  <si>
    <t>PINTURA GENERAL</t>
  </si>
  <si>
    <t>pies</t>
  </si>
  <si>
    <t>S/C Base de contador 100A/2P con Breaker 40Amp/2p-120-240V Nema 1R.</t>
  </si>
  <si>
    <t>S/C de Poste 4 x 4  de 20 pies Hierro negro pintado al horno según detalles en planos, con un brazo para soportar luminarias, con una luminaria tipo vial de 100Watts LED IP-65</t>
  </si>
  <si>
    <t>Excavaciones de zanjas (Z) para alimentadores (0,40 x 0,60 x 330)M3</t>
  </si>
  <si>
    <t>Corte de raíces</t>
  </si>
  <si>
    <t>Corte y destronque de árbol en acera perimetral.</t>
  </si>
  <si>
    <t>Demolición de contenes perimetral</t>
  </si>
  <si>
    <t>Demolición de aceras perimetral</t>
  </si>
  <si>
    <t>Demolición de aceras internas</t>
  </si>
  <si>
    <t>Demolición de escalones</t>
  </si>
  <si>
    <t>Demolición de jardinera colapsada (alrededor de árbol)</t>
  </si>
  <si>
    <t>Demolición explanada  existente</t>
  </si>
  <si>
    <t>Demolición pisos y escalones en gazebo</t>
  </si>
  <si>
    <t>Demolición de escalones (Escalinata principal)</t>
  </si>
  <si>
    <t>Demolición muros Laterales de escalinata principal</t>
  </si>
  <si>
    <t>Colocación de mosaicos de  granito  fondo gris  (0,30 x 0.30 )</t>
  </si>
  <si>
    <t xml:space="preserve">Zócalos  granito fondo gris (  0,10 x 0,07 ) </t>
  </si>
  <si>
    <t>Confección de escalones al rededor del gazebo de 0.80 cm  (Inc. Borillos completo)</t>
  </si>
  <si>
    <t>Construcción de bordillo 2 Línea</t>
  </si>
  <si>
    <t>Construcción de escalones en hormigón 210kg/cm2 (Inc. Bordillo de block y relleno)</t>
  </si>
  <si>
    <t>Construcción de descaso en escalinata  en hormigón 210 kg/cm2 rayado</t>
  </si>
  <si>
    <t>Bloques Hormigón De 8" - 3/8" @ 0.40M Todas Las Cámaras Llenas</t>
  </si>
  <si>
    <t>Reconstrucción jardinera circular  (alrededor de árbol)</t>
  </si>
  <si>
    <t>Reposición de adoquines en jardineras circulares (alrededor de arboles)</t>
  </si>
  <si>
    <t>Pañete (Reparación en jardineras circulares (alrededor de arboles)</t>
  </si>
  <si>
    <t xml:space="preserve">Reparaciones varias  (Reposición tramos agrietados) </t>
  </si>
  <si>
    <t>Tierra negra para jardinería</t>
  </si>
  <si>
    <t>Mantenimiento de plantas y grama (Jardinería)</t>
  </si>
  <si>
    <t>Arenero en área de juego (Arena Itabo Lavada Suministro y regado)</t>
  </si>
  <si>
    <t>S/C Panel de distribución (PE- TLM-816C ), de circuitos formado por: 5- Bkrs. 20A/1P, 2- Bkrs. 20A/2P</t>
  </si>
  <si>
    <t>S/C Alimentador  desde Panel-PE hasta Base de contador compuesto por: 2C- thhn  No.8 fases, 1C-thhn No.10 neutro, 1C-thhn No.12 tierra, Tubería PVC-sdr-26 de 1" ¢, (Distancia asumida)</t>
  </si>
  <si>
    <t>S/C Alimentador desde panel PE hasta los circuitos C1 de iluminación en postes compuesto por: 2C- thhn  No.10 fases, 1C-thhn No.12 neutro, 1C-thhn No.12 tierra, Tubería PVC-sdr-26 de 1" ¢, (Distancia asumida)</t>
  </si>
  <si>
    <t>S/C Alimentador desde panel PE hasta los circuitos C2 de iluminación en postes compuesto por: 2C- thhn  No.10 fases, 1C-thhn No.12 neutro, 1C-thhn No.12 tierra, Tubería PVC-sdr-26 de 1" ¢, (Distancia asumida)</t>
  </si>
  <si>
    <t>S/C Alimentador desde panel PE hasta los circuitos C3 de iluminación en postes compuesto por: 2C- thhn  No.10 fases, 1C-thhn No.12 neutro, 1C-thhn No.12 tierra, Tubería PVC-sdr-26 de 1" ¢, (Distancia asumida)</t>
  </si>
  <si>
    <t>S/C Alimentador desde panel PE hasta los circuitos C4 de iluminación en postes compuesto por: 2C- thhn  No.10 fases, 1C-thhn No.12 neutro, 1C-thhn No.12 tierra, Tubería PVC-sdr-26 de 1" ¢, (Distancia asumida)</t>
  </si>
  <si>
    <t>Construcción de Bordillos 1 línea. (Incluye excavación, base para anclar bloques, bloques ,terminación)</t>
  </si>
  <si>
    <t>Construcción de Bordillos 2 línea. (Incluye excavación, base para anclar bloques, bloques ,terminación)</t>
  </si>
  <si>
    <t>Suministro y colocación de grava entre aceras internas y terreno natural.</t>
  </si>
  <si>
    <t>Pintura Acrílica en área general</t>
  </si>
  <si>
    <t>Dirección Técnica</t>
  </si>
  <si>
    <t>ITBIS (Dirección Técnica)</t>
  </si>
  <si>
    <r>
      <rPr>
        <b/>
        <sz val="12"/>
        <color theme="1"/>
        <rFont val="Times New Roman"/>
        <family val="1"/>
      </rPr>
      <t>Obra</t>
    </r>
    <r>
      <rPr>
        <sz val="12"/>
        <color theme="1"/>
        <rFont val="Times New Roman"/>
        <family val="1"/>
      </rPr>
      <t>: Remodelación del Parque de la Galaxia</t>
    </r>
  </si>
  <si>
    <r>
      <rPr>
        <b/>
        <sz val="12"/>
        <color theme="1"/>
        <rFont val="Times New Roman"/>
        <family val="1"/>
      </rPr>
      <t>Ubicación</t>
    </r>
    <r>
      <rPr>
        <sz val="12"/>
        <color theme="1"/>
        <rFont val="Times New Roman"/>
        <family val="1"/>
      </rPr>
      <t>: Calle Estrella,  la Galaxia., Sector la Galaxia.</t>
    </r>
  </si>
  <si>
    <t>Base de concreto para poste de iluminación  en camellón, dimensiones ( base inf. 0.70 x 0.70)m,  ( base sup.  0.40 x 0.40)m altura 0.60 m, con tubo pasante y pernos de anclaje."</t>
  </si>
  <si>
    <t>Bancos de concreto sin espaldar</t>
  </si>
  <si>
    <t>Gastos Administrativos</t>
  </si>
  <si>
    <t>Reparacion de Juegos para Niños existentes</t>
  </si>
  <si>
    <t xml:space="preserve">Colocacion  de verja perimetral en malla ciclónica de  6 pies . En espacios Colapsados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</si>
</sst>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&quot;RD$&quot;* #,##0.00_);_(&quot;RD$&quot;* \(#,##0.00\);_(&quot;RD$&quot;* &quot;-&quot;??_);_(@_)"/>
    <numFmt numFmtId="166" formatCode="&quot;RD$&quot;#,##0.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3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6"/>
      <color theme="1"/>
      <name val="Times New Roman"/>
      <family val="1"/>
    </font>
    <font>
      <b/>
      <sz val="6"/>
      <color theme="1"/>
      <name val="Times New Roman"/>
      <family val="1"/>
    </font>
    <font>
      <sz val="8"/>
      <color theme="1"/>
      <name val="Times New Roman"/>
      <family val="1"/>
    </font>
    <font>
      <sz val="12"/>
      <color theme="1"/>
      <name val="Times New Roman"/>
      <family val="1"/>
    </font>
    <font>
      <sz val="11"/>
      <color rgb="FFFF0000"/>
      <name val="Times New Roman"/>
      <family val="1"/>
    </font>
    <font>
      <sz val="8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Times New Roman"/>
      <family val="1"/>
    </font>
    <font>
      <sz val="10"/>
      <color theme="1"/>
      <name val="Arial"/>
      <family val="2"/>
    </font>
    <font>
      <sz val="10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21" fillId="4" borderId="0" applyNumberFormat="0" applyBorder="0" applyAlignment="0" applyProtection="0"/>
    <xf numFmtId="164" fontId="21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4" fillId="0" borderId="0"/>
    <xf numFmtId="9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0" fillId="0" borderId="0"/>
    <xf numFmtId="164" fontId="21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" fillId="0" borderId="0"/>
    <xf numFmtId="0" fontId="20" fillId="0" borderId="0" applyFont="0" applyFill="0" applyBorder="0" applyAlignment="0" applyProtection="0"/>
  </cellStyleXfs>
  <cellXfs count="99">
    <xf numFmtId="0" fontId="0" fillId="0" borderId="0" xfId="0"/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10" fillId="0" borderId="0" xfId="0" applyFont="1"/>
    <xf numFmtId="0" fontId="11" fillId="0" borderId="0" xfId="0" applyFont="1"/>
    <xf numFmtId="2" fontId="10" fillId="0" borderId="0" xfId="0" applyNumberFormat="1" applyFont="1"/>
    <xf numFmtId="165" fontId="10" fillId="0" borderId="0" xfId="1" applyFont="1"/>
    <xf numFmtId="0" fontId="12" fillId="0" borderId="2" xfId="0" applyFont="1" applyBorder="1" applyAlignment="1">
      <alignment horizontal="center" wrapText="1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horizontal="right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2" fillId="0" borderId="0" xfId="0" applyFont="1"/>
    <xf numFmtId="0" fontId="6" fillId="0" borderId="0" xfId="0" applyFont="1" applyAlignment="1">
      <alignment vertical="center"/>
    </xf>
    <xf numFmtId="0" fontId="13" fillId="0" borderId="0" xfId="0" applyFont="1"/>
    <xf numFmtId="2" fontId="13" fillId="0" borderId="0" xfId="0" applyNumberFormat="1" applyFont="1"/>
    <xf numFmtId="165" fontId="13" fillId="0" borderId="0" xfId="1" applyFont="1" applyBorder="1"/>
    <xf numFmtId="166" fontId="13" fillId="0" borderId="0" xfId="0" applyNumberFormat="1" applyFont="1"/>
    <xf numFmtId="0" fontId="8" fillId="0" borderId="0" xfId="0" applyFont="1"/>
    <xf numFmtId="165" fontId="13" fillId="0" borderId="0" xfId="1" applyFont="1" applyFill="1" applyBorder="1"/>
    <xf numFmtId="166" fontId="8" fillId="0" borderId="0" xfId="0" applyNumberFormat="1" applyFont="1"/>
    <xf numFmtId="0" fontId="8" fillId="0" borderId="0" xfId="0" applyFont="1" applyAlignment="1">
      <alignment horizontal="center"/>
    </xf>
    <xf numFmtId="10" fontId="13" fillId="0" borderId="0" xfId="2" applyNumberFormat="1" applyFont="1" applyFill="1" applyBorder="1"/>
    <xf numFmtId="0" fontId="14" fillId="0" borderId="0" xfId="0" applyFont="1"/>
    <xf numFmtId="2" fontId="14" fillId="0" borderId="0" xfId="0" applyNumberFormat="1" applyFont="1"/>
    <xf numFmtId="165" fontId="14" fillId="0" borderId="0" xfId="1" applyFont="1" applyFill="1" applyBorder="1"/>
    <xf numFmtId="0" fontId="15" fillId="0" borderId="0" xfId="0" applyFont="1"/>
    <xf numFmtId="165" fontId="14" fillId="0" borderId="0" xfId="1" applyFont="1" applyBorder="1"/>
    <xf numFmtId="165" fontId="14" fillId="0" borderId="0" xfId="1" applyFont="1"/>
    <xf numFmtId="0" fontId="16" fillId="0" borderId="0" xfId="0" applyFont="1"/>
    <xf numFmtId="165" fontId="16" fillId="0" borderId="0" xfId="1" applyFont="1"/>
    <xf numFmtId="9" fontId="14" fillId="0" borderId="0" xfId="2" applyFont="1"/>
    <xf numFmtId="2" fontId="6" fillId="0" borderId="0" xfId="0" applyNumberFormat="1" applyFont="1"/>
    <xf numFmtId="165" fontId="6" fillId="0" borderId="0" xfId="1" applyFont="1"/>
    <xf numFmtId="0" fontId="17" fillId="0" borderId="0" xfId="0" applyFont="1"/>
    <xf numFmtId="0" fontId="3" fillId="0" borderId="0" xfId="0" applyFont="1"/>
    <xf numFmtId="0" fontId="6" fillId="0" borderId="1" xfId="0" applyFont="1" applyBorder="1"/>
    <xf numFmtId="4" fontId="6" fillId="0" borderId="1" xfId="0" applyNumberFormat="1" applyFont="1" applyBorder="1" applyAlignment="1">
      <alignment vertical="center"/>
    </xf>
    <xf numFmtId="166" fontId="8" fillId="0" borderId="1" xfId="0" applyNumberFormat="1" applyFont="1" applyBorder="1"/>
    <xf numFmtId="0" fontId="8" fillId="0" borderId="1" xfId="0" applyFont="1" applyBorder="1"/>
    <xf numFmtId="10" fontId="13" fillId="0" borderId="1" xfId="2" applyNumberFormat="1" applyFont="1" applyBorder="1"/>
    <xf numFmtId="10" fontId="13" fillId="0" borderId="1" xfId="2" applyNumberFormat="1" applyFont="1" applyFill="1" applyBorder="1"/>
    <xf numFmtId="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/>
    <xf numFmtId="4" fontId="12" fillId="0" borderId="0" xfId="0" applyNumberFormat="1" applyFont="1"/>
    <xf numFmtId="0" fontId="6" fillId="0" borderId="0" xfId="0" applyFont="1" applyAlignment="1">
      <alignment horizontal="center"/>
    </xf>
    <xf numFmtId="4" fontId="6" fillId="3" borderId="0" xfId="0" applyNumberFormat="1" applyFont="1" applyFill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4" fontId="6" fillId="0" borderId="0" xfId="0" applyNumberFormat="1" applyFont="1" applyAlignment="1">
      <alignment vertical="center"/>
    </xf>
    <xf numFmtId="4" fontId="12" fillId="0" borderId="0" xfId="0" applyNumberFormat="1" applyFont="1" applyAlignment="1">
      <alignment vertical="center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 vertical="center"/>
    </xf>
    <xf numFmtId="4" fontId="18" fillId="0" borderId="0" xfId="0" applyNumberFormat="1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4" fontId="6" fillId="3" borderId="0" xfId="0" applyNumberFormat="1" applyFont="1" applyFill="1" applyAlignment="1">
      <alignment vertical="center"/>
    </xf>
    <xf numFmtId="4" fontId="6" fillId="3" borderId="0" xfId="0" applyNumberFormat="1" applyFont="1" applyFill="1"/>
    <xf numFmtId="0" fontId="19" fillId="0" borderId="0" xfId="0" applyFont="1" applyAlignment="1">
      <alignment wrapText="1"/>
    </xf>
    <xf numFmtId="0" fontId="6" fillId="3" borderId="0" xfId="0" applyFont="1" applyFill="1" applyAlignment="1">
      <alignment vertical="center" wrapText="1"/>
    </xf>
    <xf numFmtId="0" fontId="6" fillId="3" borderId="0" xfId="0" applyFont="1" applyFill="1" applyAlignment="1">
      <alignment wrapText="1"/>
    </xf>
    <xf numFmtId="4" fontId="5" fillId="3" borderId="0" xfId="0" applyNumberFormat="1" applyFont="1" applyFill="1" applyAlignment="1">
      <alignment horizontal="center" vertical="center"/>
    </xf>
    <xf numFmtId="0" fontId="12" fillId="3" borderId="0" xfId="0" applyFont="1" applyFill="1"/>
    <xf numFmtId="4" fontId="12" fillId="3" borderId="0" xfId="0" applyNumberFormat="1" applyFont="1" applyFill="1"/>
    <xf numFmtId="0" fontId="6" fillId="3" borderId="0" xfId="0" applyFont="1" applyFill="1"/>
    <xf numFmtId="4" fontId="12" fillId="3" borderId="0" xfId="0" applyNumberFormat="1" applyFont="1" applyFill="1" applyAlignment="1">
      <alignment vertical="center"/>
    </xf>
    <xf numFmtId="0" fontId="12" fillId="3" borderId="0" xfId="0" applyFont="1" applyFill="1" applyAlignment="1">
      <alignment wrapText="1"/>
    </xf>
    <xf numFmtId="0" fontId="6" fillId="3" borderId="0" xfId="0" applyFont="1" applyFill="1" applyAlignment="1">
      <alignment vertical="center"/>
    </xf>
    <xf numFmtId="0" fontId="12" fillId="3" borderId="0" xfId="0" applyFont="1" applyFill="1" applyAlignment="1">
      <alignment vertical="center" wrapText="1"/>
    </xf>
    <xf numFmtId="0" fontId="5" fillId="3" borderId="0" xfId="0" applyFont="1" applyFill="1" applyAlignment="1">
      <alignment horizontal="left" vertical="center" wrapText="1"/>
    </xf>
    <xf numFmtId="4" fontId="5" fillId="0" borderId="0" xfId="0" applyNumberFormat="1" applyFont="1"/>
    <xf numFmtId="0" fontId="6" fillId="2" borderId="0" xfId="0" applyFont="1" applyFill="1" applyAlignment="1">
      <alignment wrapText="1"/>
    </xf>
    <xf numFmtId="4" fontId="5" fillId="0" borderId="0" xfId="0" applyNumberFormat="1" applyFont="1" applyAlignment="1">
      <alignment vertical="center"/>
    </xf>
    <xf numFmtId="0" fontId="12" fillId="0" borderId="0" xfId="0" applyFont="1" applyAlignment="1">
      <alignment vertical="center" wrapText="1"/>
    </xf>
    <xf numFmtId="166" fontId="6" fillId="0" borderId="0" xfId="0" applyNumberFormat="1" applyFont="1"/>
    <xf numFmtId="165" fontId="6" fillId="0" borderId="0" xfId="1" applyFont="1" applyFill="1" applyBorder="1"/>
    <xf numFmtId="166" fontId="12" fillId="0" borderId="0" xfId="0" applyNumberFormat="1" applyFont="1"/>
    <xf numFmtId="10" fontId="6" fillId="0" borderId="0" xfId="2" applyNumberFormat="1" applyFont="1" applyBorder="1"/>
    <xf numFmtId="165" fontId="6" fillId="0" borderId="0" xfId="1" applyFont="1" applyBorder="1"/>
    <xf numFmtId="10" fontId="6" fillId="0" borderId="0" xfId="2" applyNumberFormat="1" applyFont="1" applyFill="1" applyBorder="1"/>
    <xf numFmtId="0" fontId="1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49" fontId="13" fillId="0" borderId="0" xfId="0" applyNumberFormat="1" applyFont="1" applyAlignment="1">
      <alignment vertical="justify"/>
    </xf>
    <xf numFmtId="0" fontId="23" fillId="0" borderId="0" xfId="0" applyFont="1" applyAlignment="1">
      <alignment horizontal="center"/>
    </xf>
    <xf numFmtId="4" fontId="5" fillId="0" borderId="0" xfId="0" applyNumberFormat="1" applyFont="1" applyAlignment="1">
      <alignment horizontal="center" vertical="center"/>
    </xf>
    <xf numFmtId="0" fontId="6" fillId="5" borderId="0" xfId="0" applyFont="1" applyFill="1" applyAlignment="1">
      <alignment horizontal="left" vertical="center" wrapText="1"/>
    </xf>
    <xf numFmtId="4" fontId="6" fillId="5" borderId="0" xfId="0" applyNumberFormat="1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 vertical="center"/>
    </xf>
  </cellXfs>
  <cellStyles count="18">
    <cellStyle name="Énfasis5 - 40%" xfId="5" xr:uid="{00000000-0005-0000-0000-000000000000}"/>
    <cellStyle name="Millares [0] 5 2" xfId="17" xr:uid="{00000000-0005-0000-0000-000001000000}"/>
    <cellStyle name="Millares 10" xfId="6" xr:uid="{00000000-0005-0000-0000-000002000000}"/>
    <cellStyle name="Millares 11" xfId="7" xr:uid="{00000000-0005-0000-0000-000003000000}"/>
    <cellStyle name="Millares 2" xfId="4" xr:uid="{00000000-0005-0000-0000-000004000000}"/>
    <cellStyle name="Millares 3 2" xfId="12" xr:uid="{00000000-0005-0000-0000-000005000000}"/>
    <cellStyle name="Millares 3 2 3" xfId="14" xr:uid="{00000000-0005-0000-0000-000006000000}"/>
    <cellStyle name="Millares 3 3" xfId="9" xr:uid="{00000000-0005-0000-0000-000007000000}"/>
    <cellStyle name="Millares 9 2" xfId="15" xr:uid="{00000000-0005-0000-0000-000008000000}"/>
    <cellStyle name="Moneda" xfId="1" builtinId="4"/>
    <cellStyle name="Normal" xfId="0" builtinId="0"/>
    <cellStyle name="Normal 13 2" xfId="8" xr:uid="{00000000-0005-0000-0000-00000B000000}"/>
    <cellStyle name="Normal 14 2 2" xfId="16" xr:uid="{00000000-0005-0000-0000-00000C000000}"/>
    <cellStyle name="Normal 2" xfId="3" xr:uid="{00000000-0005-0000-0000-00000D000000}"/>
    <cellStyle name="Normal 2 2 2 2" xfId="13" xr:uid="{00000000-0005-0000-0000-00000E000000}"/>
    <cellStyle name="Normal 3" xfId="10" xr:uid="{00000000-0005-0000-0000-00000F000000}"/>
    <cellStyle name="Porcentaje" xfId="2" builtinId="5"/>
    <cellStyle name="Porcentaje 2" xfId="11" xr:uid="{00000000-0005-0000-0000-000011000000}"/>
  </cellStyles>
  <dxfs count="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5716</xdr:colOff>
      <xdr:row>0</xdr:row>
      <xdr:rowOff>0</xdr:rowOff>
    </xdr:from>
    <xdr:to>
      <xdr:col>1</xdr:col>
      <xdr:colOff>666750</xdr:colOff>
      <xdr:row>4</xdr:row>
      <xdr:rowOff>126441</xdr:rowOff>
    </xdr:to>
    <xdr:pic>
      <xdr:nvPicPr>
        <xdr:cNvPr id="2" name="Imagen 1" descr="Logo ASDO rg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lum contrast="36000"/>
        </a:blip>
        <a:srcRect l="542" t="-815" r="3520" b="2953"/>
        <a:stretch/>
      </xdr:blipFill>
      <xdr:spPr bwMode="auto">
        <a:xfrm>
          <a:off x="5716" y="0"/>
          <a:ext cx="1070609" cy="1088466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120015</xdr:colOff>
      <xdr:row>0</xdr:row>
      <xdr:rowOff>44661</xdr:rowOff>
    </xdr:from>
    <xdr:to>
      <xdr:col>1</xdr:col>
      <xdr:colOff>542925</xdr:colOff>
      <xdr:row>3</xdr:row>
      <xdr:rowOff>102869</xdr:rowOff>
    </xdr:to>
    <xdr:pic>
      <xdr:nvPicPr>
        <xdr:cNvPr id="4" name="Imagen 1" descr="Logo ASDO rgb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contrast="36000"/>
        </a:blip>
        <a:srcRect/>
        <a:stretch>
          <a:fillRect/>
        </a:stretch>
      </xdr:blipFill>
      <xdr:spPr bwMode="auto">
        <a:xfrm>
          <a:off x="120015" y="44661"/>
          <a:ext cx="857250" cy="820208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fic\p-especi\Obras%20Sector%20Salud%20(H-S)%202000\NORTE\Santiago\Cub.%20Policlinica%20en%20el%20Sector%20La%20Joya,%20palom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Eva%20L.%20JImenez%20Pagan\My%20Documents\Banco%20Central\Martin%20Fernandez%20-%20Calles\Presup.%20dise&#241;o%20original%20(30-mar-04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1000"/>
      <sheetName val="Estado Financiero"/>
      <sheetName val="Resumen"/>
      <sheetName val="Cubicación"/>
      <sheetName val="Pagos"/>
      <sheetName val="Res-Financiero"/>
      <sheetName val="A"/>
      <sheetName val="Senalizacion"/>
      <sheetName val="Precios"/>
      <sheetName val="LISTADO MATERIALES"/>
      <sheetName val="Sheet4"/>
      <sheetName val="Sheet5"/>
      <sheetName val="Insumos"/>
      <sheetName val="Análisis de Precios"/>
      <sheetName val="caseta de planta"/>
      <sheetName val="Estado_Financiero"/>
      <sheetName val="LISTADO_MATERIALES"/>
      <sheetName val="Estado_Financiero1"/>
      <sheetName val="LISTADO_MATERIALES1"/>
      <sheetName val="Análisis_de_Precios"/>
      <sheetName val="caseta_de_planta"/>
      <sheetName val="Presupuesto"/>
      <sheetName val="Mano de Obra"/>
      <sheetName val="Subcontratos"/>
      <sheetName val="Analisis "/>
      <sheetName val="Analisis H.A. "/>
      <sheetName val="Mezcla"/>
      <sheetName val="Insumos sanitarios"/>
      <sheetName val="Mano de Obra Sanitaria"/>
      <sheetName val="Analisis Sanitarios"/>
      <sheetName val="insumos ELECT"/>
      <sheetName val="mano de obra ELECT"/>
      <sheetName val="anal.elect."/>
      <sheetName val="tarifa equipo"/>
      <sheetName val="ANAMOVTIE"/>
      <sheetName val="Estado_Financiero2"/>
      <sheetName val="Análisis_de_Precios1"/>
      <sheetName val="caseta_de_planta1"/>
      <sheetName val="Estado_Financiero3"/>
      <sheetName val="LISTADO_MATERIALES2"/>
      <sheetName val="Análisis_de_Precios2"/>
      <sheetName val="caseta_de_planta2"/>
      <sheetName val="Estado_Financiero4"/>
      <sheetName val="LISTADO_MATERIALES3"/>
      <sheetName val="Análisis_de_Precios3"/>
      <sheetName val="caseta_de_planta3"/>
      <sheetName val="Estado_Financiero5"/>
      <sheetName val="LISTADO_MATERIALES4"/>
      <sheetName val="Análisis_de_Precios4"/>
      <sheetName val="caseta_de_planta4"/>
      <sheetName val="Estado_Financiero6"/>
      <sheetName val="LISTADO_MATERIALES5"/>
      <sheetName val="Análisis_de_Precios5"/>
      <sheetName val="caseta_de_planta5"/>
      <sheetName val="Hoja3"/>
      <sheetName val="Estado_Financiero7"/>
      <sheetName val="LISTADO_MATERIALES6"/>
      <sheetName val="Análisis_de_Precios6"/>
      <sheetName val="caseta_de_planta6"/>
      <sheetName val="Mano_de_Obra"/>
      <sheetName val="Analisis_"/>
      <sheetName val="Analisis_H_A__"/>
      <sheetName val="Insumos_sanitarios"/>
      <sheetName val="Mano_de_Obra_Sanitaria"/>
      <sheetName val="Analisis_Sanitarios"/>
      <sheetName val="insumos_ELECT"/>
      <sheetName val="mano_de_obra_ELECT"/>
      <sheetName val="anal_elect_"/>
      <sheetName val="tarifa_equipo"/>
      <sheetName val="PRES META"/>
      <sheetName val="PRES DESCUENTO"/>
      <sheetName val="PRES META CON APU LINK"/>
      <sheetName val="MO FELO"/>
      <sheetName val="MO FELO (2)"/>
      <sheetName val="ORIGINAL"/>
      <sheetName val="CANT"/>
      <sheetName val="APU"/>
      <sheetName val="Ins"/>
      <sheetName val="M.O."/>
      <sheetName val="anal term"/>
      <sheetName val="LISTADO INSUMOS DEL 2000"/>
      <sheetName val="ANA"/>
      <sheetName val="Volumenes"/>
      <sheetName val="Ana-Sanit."/>
      <sheetName val="Jornal"/>
      <sheetName val="Pu-Sanit."/>
      <sheetName val="PU-Elect."/>
      <sheetName val="Anal. horm."/>
      <sheetName val="M. O. exc."/>
      <sheetName val="Ana-elect."/>
      <sheetName val="Mat"/>
      <sheetName val="puertas"/>
      <sheetName val="Insumos materiales"/>
      <sheetName val="Costos Mano de Obra"/>
      <sheetName val="Materiales"/>
      <sheetName val="med.mov.de tierras"/>
      <sheetName val="I.HORMIGON"/>
      <sheetName val="ANALISIS H-A "/>
      <sheetName val="Análisis Base"/>
      <sheetName val="Presu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 refreshError="1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LISIS STO DGO"/>
      <sheetName val="PRES. BOCA NUEVA"/>
      <sheetName val="CONTRARO SEÑALIZACIONES"/>
      <sheetName val="Senalizacion"/>
      <sheetName val="A"/>
      <sheetName val="ANALISIS_STO_DGO"/>
      <sheetName val="PRES__BOCA_NUEVA"/>
      <sheetName val="CONTRARO_SEÑALIZACIONES"/>
      <sheetName val="ANALISIS_STO_DGO1"/>
      <sheetName val="PRES__BOCA_NUEVA1"/>
      <sheetName val="CONTRARO_SEÑALIZACIONES1"/>
      <sheetName val="Presup"/>
      <sheetName val="EDIFICIO COUNTERS"/>
      <sheetName val="LISTADO INSUMOS DEL 2000"/>
      <sheetName val="Presup."/>
      <sheetName val="Resumen Precio Equipos"/>
      <sheetName val="O.M. y Salarios"/>
      <sheetName val="Materiales"/>
      <sheetName val="PRESUP. HOSPIT. VERON"/>
      <sheetName val="Insumos"/>
      <sheetName val="Análisis de Precios"/>
      <sheetName val="Resumen"/>
      <sheetName val="Planilla &lt;ENM#5&gt;"/>
      <sheetName val="Resumen Reducciones"/>
      <sheetName val="Planilla..."/>
      <sheetName val="Planilla"/>
      <sheetName val="Amortización"/>
      <sheetName val="Estudios y Diseños"/>
      <sheetName val="&lt;T-0&gt;Sop.Estudios.y.Diseños"/>
      <sheetName val="Otros Indirectos"/>
      <sheetName val="(1)-Trab.Gen"/>
      <sheetName val="1.01"/>
      <sheetName val="1.02"/>
      <sheetName val="1.03"/>
      <sheetName val="1.04"/>
      <sheetName val="1.05"/>
      <sheetName val="(2)-Mov.Tierra"/>
      <sheetName val="2.01"/>
      <sheetName val="2.02"/>
      <sheetName val="2.03"/>
      <sheetName val="&lt;T-1&gt;Sop.Alambradas"/>
      <sheetName val="100.01"/>
      <sheetName val="2.06"/>
      <sheetName val="2.07"/>
      <sheetName val="2.09"/>
      <sheetName val="&lt;T-3&gt;Sop.Exc.Inservible.&amp;.NClas"/>
      <sheetName val="2.10"/>
      <sheetName val="2.11"/>
      <sheetName val="2.12@2.14-116.03"/>
      <sheetName val="Rutas.Acarreo"/>
      <sheetName val="2.15"/>
      <sheetName val="2.16"/>
      <sheetName val="2.17"/>
      <sheetName val="2.18"/>
      <sheetName val="&lt;T-4&gt;Sop.Relleno-(Previo)"/>
      <sheetName val="&lt;T-4&gt;Sop.Relleno-(Acumulado)"/>
      <sheetName val="ajustes de reporte relleno"/>
      <sheetName val="&lt;T-4&gt;Sop.Relleno-(Periodo)"/>
      <sheetName val="&lt;T-5&gt;Sop.Pedraplén"/>
      <sheetName val="2.19"/>
      <sheetName val="2.22"/>
      <sheetName val="PN-2.04"/>
      <sheetName val="&lt;T-7&gt;Sop.Perfilado&amp;Grama"/>
      <sheetName val="2.24"/>
      <sheetName val="2.36"/>
      <sheetName val="Mejoramiento Fundación"/>
      <sheetName val="116.01"/>
      <sheetName val="116.02"/>
      <sheetName val="&lt;T-14&gt;Estabilización.Cal"/>
      <sheetName val="&lt;T-15&gt;Estabilización.Cemento"/>
      <sheetName val="PN-2.06"/>
      <sheetName val="Interferencias-Tuberías"/>
      <sheetName val="128.01"/>
      <sheetName val="&lt;Presup&gt;Tubería.Yuca"/>
      <sheetName val="139.01"/>
      <sheetName val="&lt;Presup&gt;Tub.Haras.Nacionales"/>
      <sheetName val="184.01"/>
      <sheetName val="&lt;Presup&gt;Tubería.Mata.Gorda"/>
      <sheetName val="184.02"/>
      <sheetName val="&lt;Presup&gt;Tubería.El.Aguacate"/>
      <sheetName val="184.03"/>
      <sheetName val="&lt;Presup&gt;Tubería.La.Victoria"/>
      <sheetName val="139.02"/>
      <sheetName val="&lt;Presup&gt;Tubería.Juan.Tomás"/>
      <sheetName val="161.01"/>
      <sheetName val="&lt;Presup&gt;Tubería.Mal.Nombre"/>
      <sheetName val="PN-2.01"/>
      <sheetName val="&lt;Presup&gt;Tubería.Varios.Trabajos"/>
      <sheetName val="(3)-Drenaje"/>
      <sheetName val="Cunetas"/>
      <sheetName val="3.1.02"/>
      <sheetName val="3.1.03"/>
      <sheetName val="150.01"/>
      <sheetName val="150.02"/>
      <sheetName val="162.01"/>
      <sheetName val="Drenaje Subterraneo"/>
      <sheetName val="3.3.01"/>
      <sheetName val="3.3.02"/>
      <sheetName val="Alc.Cajón"/>
      <sheetName val="100.02"/>
      <sheetName val="3.4.1.01"/>
      <sheetName val="3.4.1.02"/>
      <sheetName val="3.4.1.03"/>
      <sheetName val="3.4.1.04"/>
      <sheetName val="3.4.1.05"/>
      <sheetName val="3.4.1.06"/>
      <sheetName val="3.4.1.07"/>
      <sheetName val="3.4.1.08"/>
      <sheetName val="3.4.1.09"/>
      <sheetName val="3.4.1.10"/>
      <sheetName val="3.4.1.11"/>
      <sheetName val="3.4.1.12"/>
      <sheetName val="101.01"/>
      <sheetName val="3.4.1.16"/>
      <sheetName val="3.4.1.17"/>
      <sheetName val="Alc.Tubular"/>
      <sheetName val="3.4.2.01"/>
      <sheetName val="3.4.2.03"/>
      <sheetName val="3.4.2.04"/>
      <sheetName val="3.4.2.06"/>
      <sheetName val="3.4.2.07"/>
      <sheetName val="3.4.2.08"/>
      <sheetName val="3.4.2.09"/>
      <sheetName val="3.4.2.10"/>
      <sheetName val="3.4.2.11"/>
      <sheetName val="3.4.2.12"/>
      <sheetName val="&lt;T-6&gt;Sop.Exc.Rell.Estr.Alcant."/>
      <sheetName val="Colectores"/>
      <sheetName val="119.01"/>
      <sheetName val="119.02"/>
      <sheetName val="119.03"/>
      <sheetName val="119.04"/>
      <sheetName val="119.05"/>
      <sheetName val="119.06"/>
      <sheetName val="119.07"/>
      <sheetName val="119.08"/>
      <sheetName val="119.09"/>
      <sheetName val="129.01"/>
      <sheetName val="&lt;T-8&gt;Sop.Acero.Alcantarillas"/>
      <sheetName val="(4)-Estructuras"/>
      <sheetName val="(Puente)-Mal Nombre"/>
      <sheetName val="4.1.1.01"/>
      <sheetName val="4.1.1.04"/>
      <sheetName val="4.1.1.06"/>
      <sheetName val="4.1.1.08"/>
      <sheetName val="104.01"/>
      <sheetName val="104.02"/>
      <sheetName val="4.1.1.9"/>
      <sheetName val="4.1.1.10"/>
      <sheetName val="4.1.1.11"/>
      <sheetName val="4.1.1.12"/>
      <sheetName val="4.1.1.14"/>
      <sheetName val="4.1.1.15"/>
      <sheetName val="4.1.1.16"/>
      <sheetName val="4.1.1.18"/>
      <sheetName val="4.1.1.21"/>
      <sheetName val="130.01"/>
      <sheetName val="4.1.1.22"/>
      <sheetName val="4.1.1.25"/>
      <sheetName val="4.1.1.26"/>
      <sheetName val="120.01"/>
      <sheetName val="104.03"/>
      <sheetName val="4.1.4.04"/>
      <sheetName val="102.01"/>
      <sheetName val="102.02"/>
      <sheetName val="102.03"/>
      <sheetName val="102.04"/>
      <sheetName val="102.05"/>
      <sheetName val="4.1.4.06"/>
      <sheetName val="4.1.4.08"/>
      <sheetName val="4.1.4.09"/>
      <sheetName val="4.1.4.11"/>
      <sheetName val="4.1.4.18"/>
      <sheetName val="(Puente)-Dajao"/>
      <sheetName val="4.1.4.25"/>
      <sheetName val="106.02"/>
      <sheetName val="113.01"/>
      <sheetName val="113.02"/>
      <sheetName val="113.03"/>
      <sheetName val="106.01"/>
      <sheetName val="121.01"/>
      <sheetName val="121.02"/>
      <sheetName val="131.01"/>
      <sheetName val="131.02"/>
      <sheetName val="140.01"/>
      <sheetName val="140.02"/>
      <sheetName val="145.01"/>
      <sheetName val="145.02"/>
      <sheetName val="145.03"/>
      <sheetName val="145.04"/>
      <sheetName val="145.05"/>
      <sheetName val="163.01"/>
      <sheetName val="(Puente)-Haras Nacionales"/>
      <sheetName val="PN-4.2.2.02"/>
      <sheetName val="151.01"/>
      <sheetName val="4.2.2.02"/>
      <sheetName val="4.2.2.03"/>
      <sheetName val="4.2.2.04"/>
      <sheetName val="4.2.2.10"/>
      <sheetName val="151.02"/>
      <sheetName val="4.2.2.11"/>
      <sheetName val="4.2.2.12"/>
      <sheetName val="4.2.2.13"/>
      <sheetName val="103.01"/>
      <sheetName val="103.02"/>
      <sheetName val="103.03"/>
      <sheetName val="103.04"/>
      <sheetName val="105.01"/>
      <sheetName val="105.02"/>
      <sheetName val="105.03"/>
      <sheetName val="4.2.2.15 "/>
      <sheetName val="4.2.2.16"/>
      <sheetName val="4.2.2.17"/>
      <sheetName val="108.01"/>
      <sheetName val="108.02"/>
      <sheetName val="108.03"/>
      <sheetName val="111.01"/>
      <sheetName val="111.02"/>
      <sheetName val="111.03"/>
      <sheetName val="111.04"/>
      <sheetName val="114.01"/>
      <sheetName val="122.01"/>
      <sheetName val="141.01"/>
      <sheetName val="141.02"/>
      <sheetName val="141.03"/>
      <sheetName val="132.01"/>
      <sheetName val="132.02"/>
      <sheetName val="zapata bordillo-haras"/>
      <sheetName val="(Puente)-Yuca"/>
      <sheetName val="4.1.3.04"/>
      <sheetName val="4.1.3.06"/>
      <sheetName val="4.1.3.07"/>
      <sheetName val="4.1.3.08"/>
      <sheetName val="4.1.3.09"/>
      <sheetName val="112.01"/>
      <sheetName val="112.02"/>
      <sheetName val="112.03"/>
      <sheetName val="112.04"/>
      <sheetName val="112.05"/>
      <sheetName val="112.06"/>
      <sheetName val="112.07"/>
      <sheetName val="4.1.3.01"/>
      <sheetName val="4.1.3.18"/>
      <sheetName val="4.1.3.25"/>
      <sheetName val="123.01"/>
      <sheetName val="123.02"/>
      <sheetName val="123.03"/>
      <sheetName val="133.01"/>
      <sheetName val="142.01"/>
      <sheetName val="142.02"/>
      <sheetName val="146.01"/>
      <sheetName val="146.02"/>
      <sheetName val="146.03"/>
      <sheetName val="146.04"/>
      <sheetName val="152.01"/>
      <sheetName val="152.02"/>
      <sheetName val="164.01"/>
      <sheetName val="zapata.bordillo.losa.Yuca"/>
      <sheetName val="172.01"/>
      <sheetName val="172.02"/>
      <sheetName val="172.03"/>
      <sheetName val="PN-4.1.3.01"/>
      <sheetName val="PN-4.1.3.02"/>
      <sheetName val="PN-4.1.3.03"/>
      <sheetName val="PN-4.1.3.04"/>
      <sheetName val="(Puente)-Cabón"/>
      <sheetName val="4.1.2.06"/>
      <sheetName val="4.1.2.07"/>
      <sheetName val="4.1.2.11"/>
      <sheetName val="4.1.2.18"/>
      <sheetName val="4.1.2.20"/>
      <sheetName val="4.1.2.08"/>
      <sheetName val="4.1.2.25"/>
      <sheetName val="134.01"/>
      <sheetName val="134.02"/>
      <sheetName val="134.03"/>
      <sheetName val="143.01"/>
      <sheetName val="147.01"/>
      <sheetName val="153.01"/>
      <sheetName val="165.01"/>
      <sheetName val="165.02"/>
      <sheetName val="165.03"/>
      <sheetName val="173.01"/>
      <sheetName val="173.02"/>
      <sheetName val="PN-4.1.2.01"/>
      <sheetName val="PN-4.1.2.03"/>
      <sheetName val="PN-4.1.2.04"/>
      <sheetName val="PN-4.1.2.05"/>
      <sheetName val="153.02"/>
      <sheetName val="153.03"/>
      <sheetName val="(Puente)-Tossa"/>
      <sheetName val="4.1.5.04"/>
      <sheetName val="4.1.5.06"/>
      <sheetName val="4.1.5.07"/>
      <sheetName val="4.1.5.08"/>
      <sheetName val="4.1.5.09"/>
      <sheetName val="4.1.5.11"/>
      <sheetName val="154.01"/>
      <sheetName val="154.02"/>
      <sheetName val="135.01"/>
      <sheetName val="135.02"/>
      <sheetName val="135.03"/>
      <sheetName val="135.04"/>
      <sheetName val="135.05"/>
      <sheetName val="166.01"/>
      <sheetName val="174.01"/>
      <sheetName val="174.02"/>
      <sheetName val="174.03"/>
      <sheetName val="PN-4.1.5.03"/>
      <sheetName val="PN-4.1.5.05"/>
      <sheetName val="PN-4.1.5.06"/>
      <sheetName val="PN-4.1.5.07"/>
      <sheetName val="PN-4.1.5.08"/>
      <sheetName val="PN-4.1.5.09"/>
      <sheetName val="PN-4.1.5.11"/>
      <sheetName val="PN-4.1.5.12"/>
      <sheetName val="174.04"/>
      <sheetName val="174.05"/>
      <sheetName val="174.06"/>
      <sheetName val="174.07"/>
      <sheetName val="PN-4.1.5.13"/>
      <sheetName val="(Puente)-Ozama"/>
      <sheetName val="4.1.6.02"/>
      <sheetName val="4.1.6.05"/>
      <sheetName val="4.1.6.07"/>
      <sheetName val="4.1.6.09"/>
      <sheetName val="4.1.6.10"/>
      <sheetName val="&lt;P.U.&gt;Estructura.Puente"/>
      <sheetName val="4.1.6.13"/>
      <sheetName val="4.1.6.17"/>
      <sheetName val="175.01"/>
      <sheetName val="175.02"/>
      <sheetName val="175.03"/>
      <sheetName val="175.04"/>
      <sheetName val="PN-4.1.6.03"/>
      <sheetName val="175.05"/>
      <sheetName val="144.01"/>
      <sheetName val="144.02"/>
      <sheetName val="144.03"/>
      <sheetName val="155.01"/>
      <sheetName val="155.02"/>
      <sheetName val="155.03"/>
      <sheetName val="PN-4.1.6.06"/>
      <sheetName val="PN-4.1.6.09@PN-4.1.6.11"/>
      <sheetName val="PN-4.1.6.14"/>
      <sheetName val="(Puente)-Juan Tomas"/>
      <sheetName val="156.01"/>
      <sheetName val="156.02"/>
      <sheetName val="167.01"/>
      <sheetName val="176.01"/>
      <sheetName val="176.02"/>
      <sheetName val="176.03"/>
      <sheetName val="176.04"/>
      <sheetName val="176.05"/>
      <sheetName val="176.06"/>
      <sheetName val="176.07"/>
      <sheetName val="176.08"/>
      <sheetName val="176.09"/>
      <sheetName val="176.10"/>
      <sheetName val="176.11"/>
      <sheetName val="176.12"/>
      <sheetName val="PN-4.1.7.04"/>
      <sheetName val="PN-4.1.7.05"/>
      <sheetName val="PN-4.1.7.06"/>
      <sheetName val="PN-4.1.7.09"/>
      <sheetName val="PN-4.1.7.10"/>
      <sheetName val="PN-4.1.7.11"/>
      <sheetName val="PN-4.1.7.12"/>
      <sheetName val="PN-4.1.7.14"/>
      <sheetName val="PN-4.1.7.20"/>
      <sheetName val="PN-4.1.7.29"/>
      <sheetName val="(Distribuidor)-Punta-Yamasá"/>
      <sheetName val="4.2.1.05"/>
      <sheetName val="4.2.1.17"/>
      <sheetName val="4.2.1.10 "/>
      <sheetName val="4.2.1.11"/>
      <sheetName val="4.2.1.13"/>
      <sheetName val="115.01"/>
      <sheetName val="115.02"/>
      <sheetName val="115.03"/>
      <sheetName val="115.04"/>
      <sheetName val="115.05"/>
      <sheetName val="115.06"/>
      <sheetName val="115.07"/>
      <sheetName val="115.08"/>
      <sheetName val="124.01"/>
      <sheetName val="124.02"/>
      <sheetName val="124.03"/>
      <sheetName val="124.04"/>
      <sheetName val="124.05"/>
      <sheetName val="148.01"/>
      <sheetName val="148.02"/>
      <sheetName val="157.01"/>
      <sheetName val="157.02"/>
      <sheetName val="PN-4.2.1.03"/>
      <sheetName val="PN-4.2.1.05"/>
      <sheetName val="PN-4.2.1.08"/>
      <sheetName val="4.2.1.16"/>
      <sheetName val="4.2.1.21"/>
      <sheetName val="4.2.1.29"/>
      <sheetName val="4.2.1.30"/>
      <sheetName val="registros punta"/>
      <sheetName val="(Distribuidor)-La Victoria"/>
      <sheetName val="4.2.4.10"/>
      <sheetName val="4.2.4.04"/>
      <sheetName val="4.2.4.11"/>
      <sheetName val="4.2.4.15"/>
      <sheetName val="4.2.4.16"/>
      <sheetName val="4.2.4.13"/>
      <sheetName val="125.01"/>
      <sheetName val="125.02"/>
      <sheetName val="177.01"/>
      <sheetName val="177.02"/>
      <sheetName val="177.03"/>
      <sheetName val="177.04"/>
      <sheetName val="177.05"/>
      <sheetName val="177.06"/>
      <sheetName val="177.07"/>
      <sheetName val="158.01"/>
      <sheetName val="158.02"/>
      <sheetName val="158.03"/>
      <sheetName val="158.04"/>
      <sheetName val="158.05"/>
      <sheetName val="(Distribuidor)-Carre.Samaná"/>
      <sheetName val="4.2.5.01"/>
      <sheetName val="4.2.5.03"/>
      <sheetName val="4.2.5.11"/>
      <sheetName val="4.2.5.12"/>
      <sheetName val="4.2.5.13"/>
      <sheetName val="4.2.5.14"/>
      <sheetName val="178.01"/>
      <sheetName val="178.02"/>
      <sheetName val="178.03"/>
      <sheetName val="178.04"/>
      <sheetName val="178.05"/>
      <sheetName val="PN-4.2.5.04"/>
      <sheetName val="PN-4.2.5.08"/>
      <sheetName val="PN-4.2.5.12"/>
      <sheetName val="PN-4.2.5.15"/>
      <sheetName val="(Paso Inferior)-La Victoria"/>
      <sheetName val="4.3.2.10"/>
      <sheetName val="4.3.2.11"/>
      <sheetName val="4.3.2.12"/>
      <sheetName val="4.3.2.14"/>
      <sheetName val="4.3.2.15"/>
      <sheetName val="4.3.2.18"/>
      <sheetName val="4.3.2.21"/>
      <sheetName val="4.3.2.22"/>
      <sheetName val="(Paso Inferior)-Mata Mamón"/>
      <sheetName val="4.3.3.10"/>
      <sheetName val="4.3.3.11"/>
      <sheetName val="4.3.3.12"/>
      <sheetName val="4.3.3.14"/>
      <sheetName val="4.3.3.18"/>
      <sheetName val="4.3.3.21"/>
      <sheetName val="4.3.3.22"/>
      <sheetName val="(Paso Inferior)-Yabacao"/>
      <sheetName val="136.01"/>
      <sheetName val="136.02"/>
      <sheetName val="136.03"/>
      <sheetName val="136.04"/>
      <sheetName val="149.01"/>
      <sheetName val="136.05"/>
      <sheetName val="(Puente)-Provisional Ozama "/>
      <sheetName val="117.01"/>
      <sheetName val="117.02"/>
      <sheetName val="117.03"/>
      <sheetName val="117.04"/>
      <sheetName val="(Paso Inferior) El Aguacate"/>
      <sheetName val="(Paso Inferior)-Los Rojas"/>
      <sheetName val="159.01"/>
      <sheetName val="159.02"/>
      <sheetName val="159.03"/>
      <sheetName val="159.04"/>
      <sheetName val="168.01"/>
      <sheetName val="168.02"/>
      <sheetName val="168.03"/>
      <sheetName val="179.01"/>
      <sheetName val="PN-4.3.6.06"/>
      <sheetName val="(Paso Inferior)-El Aguacate"/>
      <sheetName val="169.01"/>
      <sheetName val="169.02"/>
      <sheetName val="Aguacate-.01"/>
      <sheetName val="169.03"/>
      <sheetName val="169.04"/>
      <sheetName val="180.01"/>
      <sheetName val="170.01"/>
      <sheetName val="170.02"/>
      <sheetName val="PN-4.3.5.03"/>
      <sheetName val="PN-4.3.5.04"/>
      <sheetName val="PN-4.3.5.05"/>
      <sheetName val="(Paso Inferior)-Mal Nombre"/>
      <sheetName val="170.03"/>
      <sheetName val="170.04"/>
      <sheetName val="181.01"/>
      <sheetName val="181.02"/>
      <sheetName val="117.05"/>
      <sheetName val="117.06"/>
      <sheetName val="126.01"/>
      <sheetName val="126.02"/>
      <sheetName val="137.01"/>
      <sheetName val="&lt;T-12&gt;Sop.Pedrap.Puente.Prov."/>
      <sheetName val="PN-4.3.1.03"/>
      <sheetName val="PN-4.3.1.05"/>
      <sheetName val="PN-4.3.1.07"/>
      <sheetName val="&lt;T-9&gt;Sop.Pilotes"/>
      <sheetName val="&lt;T-10&gt;Sop.Acero.Puentes"/>
      <sheetName val="Misceláneos-Estr."/>
      <sheetName val="182.01"/>
      <sheetName val="&lt;P.U.&gt;Acero.Refuerzo"/>
      <sheetName val="&lt;P.U.&gt;Pretensado.Cable.Acero"/>
      <sheetName val="Wick.Drains-Geopier"/>
      <sheetName val="109.01"/>
      <sheetName val="118.01"/>
      <sheetName val="118.02"/>
      <sheetName val="127.01"/>
      <sheetName val="171.01@171.03"/>
      <sheetName val="127.02"/>
      <sheetName val="127.03"/>
      <sheetName val="138.01"/>
      <sheetName val="&lt;T-13&gt;Drenes.Verticales"/>
      <sheetName val="&lt;T-16&gt;Pre-Perforación.Drenes"/>
      <sheetName val="&lt;T-17&gt;Columna.de.Grava"/>
      <sheetName val="&lt;T-18&gt;Columna.Grava.Terravanza"/>
      <sheetName val="Peaje"/>
      <sheetName val="4.4.02"/>
      <sheetName val="PN-4.4.01"/>
      <sheetName val="PN-4.4.02"/>
      <sheetName val="(5)-Estructura.de.Pavimento"/>
      <sheetName val="5.01"/>
      <sheetName val="5.02"/>
      <sheetName val="5.03@5.06"/>
      <sheetName val="5.07@5.10"/>
      <sheetName val="5.11"/>
      <sheetName val="5.12"/>
      <sheetName val="5.13"/>
      <sheetName val="5.14"/>
      <sheetName val="5.15"/>
      <sheetName val="&lt;T-2&gt;Acopio.Base.Planta.Indio"/>
      <sheetName val="&lt;P.U.&gt;Base.Estabilizada"/>
      <sheetName val="5.16@5.19"/>
      <sheetName val="160.01"/>
      <sheetName val="160.02"/>
      <sheetName val="183.01"/>
      <sheetName val="183.02"/>
      <sheetName val="PN-5.01"/>
      <sheetName val="PN-5.03"/>
      <sheetName val="PN-5.04"/>
      <sheetName val="PN-5.05"/>
      <sheetName val="&lt;T-19&gt;Sop.SubBase"/>
      <sheetName val="&lt;T-20&gt;Sop.Base"/>
      <sheetName val="&lt;T-21&gt;Sop.Asfalto"/>
      <sheetName val="(6)-Terminaciones"/>
      <sheetName val="6.2.01"/>
      <sheetName val="6.3.01"/>
      <sheetName val="6.3.02"/>
      <sheetName val="6.3.03"/>
      <sheetName val="6.3.04"/>
      <sheetName val="6.3.05"/>
      <sheetName val="6.3.19"/>
      <sheetName val="6.3.20"/>
      <sheetName val="6.3.21"/>
      <sheetName val="6.1.01 Contenes"/>
      <sheetName val="6.1.02 Bordillos"/>
      <sheetName val="6.1.03 Aceras Hormigon "/>
      <sheetName val="6.1.04Relleno Acera"/>
      <sheetName val="Paisajismo"/>
      <sheetName val="Iluminacion Vial"/>
      <sheetName val="(7)-Electrificación e ilum."/>
      <sheetName val="7.01"/>
      <sheetName val="7.02"/>
      <sheetName val="(Reembolsables)-Militares"/>
      <sheetName val="107.01"/>
      <sheetName val="185.01"/>
      <sheetName val="&lt;T-11&gt;Sop.Militares"/>
      <sheetName val="(Reembolsables)-Interf.Electric"/>
      <sheetName val="186.01"/>
      <sheetName val="Pres. Interferencia Electrica"/>
      <sheetName val="(110)-Puente.Provisional"/>
      <sheetName val="110.01"/>
      <sheetName val="x1-relleno prueba"/>
      <sheetName val="&lt;x1&gt;Relleno.Prueba.Avenida"/>
      <sheetName val="&lt;Estatus Proyecto&gt;"/>
      <sheetName val="TC-C27"/>
      <sheetName val="EX-V28"/>
      <sheetName val="RV-C13"/>
      <sheetName val="RV-C28"/>
      <sheetName val="EXC. QMC"/>
      <sheetName val="RV-H27"/>
      <sheetName val="EX-C36"/>
      <sheetName val="CF-C12"/>
      <sheetName val="EX-C37"/>
      <sheetName val="EX-C20"/>
      <sheetName val="EX-C24"/>
      <sheetName val="TRACT.MINA"/>
      <sheetName val="EX-C38"/>
      <sheetName val="EX-C27"/>
      <sheetName val="EX-C42"/>
      <sheetName val="% Ralenti CF-C12."/>
      <sheetName val="% Ralenti EXC."/>
      <sheetName val="% Ralenti EXC. (2)"/>
      <sheetName val="REND."/>
      <sheetName val="Produccion"/>
      <sheetName val="trac"/>
      <sheetName val="T. HORA"/>
      <sheetName val="Base de Dato"/>
      <sheetName val="Precio"/>
      <sheetName val="ANALISIS_STO_DGO2"/>
      <sheetName val="PRES__BOCA_NUEVA2"/>
      <sheetName val="CONTRARO_SEÑALIZACIONES2"/>
      <sheetName val="EDIFICIO_COUNTERS"/>
      <sheetName val="LISTADO_INSUMOS_DEL_2000"/>
      <sheetName val="Presup_"/>
      <sheetName val="Análisis_de_Precios"/>
      <sheetName val="Resumen_Precio_Equipos"/>
      <sheetName val="O_M__y_Salarios"/>
      <sheetName val="ANALISIS_STO_DGO3"/>
      <sheetName val="PRES__BOCA_NUEVA3"/>
      <sheetName val="CONTRARO_SEÑALIZACIONES3"/>
      <sheetName val="EDIFICIO_COUNTERS1"/>
      <sheetName val="LISTADO_INSUMOS_DEL_20001"/>
      <sheetName val="Presup_1"/>
      <sheetName val="Analisis de precios SURFACE"/>
      <sheetName val="Sheet1"/>
      <sheetName val="Sheet2"/>
      <sheetName val="Sheet3"/>
      <sheetName val="Los Ángeles (Fase II)"/>
      <sheetName val="MANO DE OBRA"/>
      <sheetName val="ANALISIS_STO_DGO4"/>
      <sheetName val="PRES__BOCA_NUEVA4"/>
      <sheetName val="CONTRARO_SEÑALIZACIONES4"/>
      <sheetName val="EDIFICIO_COUNTERS2"/>
      <sheetName val="Presup_2"/>
      <sheetName val="LISTADO_INSUMOS_DEL_20002"/>
      <sheetName val="Análisis_de_Precios1"/>
      <sheetName val="Resumen_Precio_Equipos1"/>
      <sheetName val="O_M__y_Salarios1"/>
      <sheetName val="PRESUP__HOSPIT__VERON"/>
      <sheetName val="Planilla_&lt;ENM#5&gt;"/>
      <sheetName val="Resumen_Reducciones"/>
      <sheetName val="Planilla___"/>
      <sheetName val="Estudios_y_Diseños"/>
      <sheetName val="&lt;T-0&gt;Sop_Estudios_y_Diseños"/>
      <sheetName val="Otros_Indirectos"/>
      <sheetName val="(1)-Trab_Gen"/>
      <sheetName val="1_01"/>
      <sheetName val="1_02"/>
      <sheetName val="1_03"/>
      <sheetName val="1_04"/>
      <sheetName val="1_05"/>
      <sheetName val="(2)-Mov_Tierra"/>
      <sheetName val="2_01"/>
      <sheetName val="2_02"/>
      <sheetName val="2_03"/>
      <sheetName val="&lt;T-1&gt;Sop_Alambradas"/>
      <sheetName val="100_01"/>
      <sheetName val="2_06"/>
      <sheetName val="2_07"/>
      <sheetName val="2_09"/>
      <sheetName val="&lt;T-3&gt;Sop_Exc_Inservible_&amp;_NClas"/>
      <sheetName val="2_10"/>
      <sheetName val="2_11"/>
      <sheetName val="2_12@2_14-116_03"/>
      <sheetName val="Rutas_Acarreo"/>
      <sheetName val="2_15"/>
      <sheetName val="2_16"/>
      <sheetName val="2_17"/>
      <sheetName val="2_18"/>
      <sheetName val="&lt;T-4&gt;Sop_Relleno-(Previo)"/>
      <sheetName val="&lt;T-4&gt;Sop_Relleno-(Acumulado)"/>
      <sheetName val="ajustes_de_reporte_relleno"/>
      <sheetName val="&lt;T-4&gt;Sop_Relleno-(Periodo)"/>
      <sheetName val="&lt;T-5&gt;Sop_Pedraplén"/>
      <sheetName val="2_19"/>
      <sheetName val="2_22"/>
      <sheetName val="PN-2_04"/>
      <sheetName val="&lt;T-7&gt;Sop_Perfilado&amp;Grama"/>
      <sheetName val="2_24"/>
      <sheetName val="2_36"/>
      <sheetName val="Mejoramiento_Fundación"/>
      <sheetName val="116_01"/>
      <sheetName val="116_02"/>
      <sheetName val="&lt;T-14&gt;Estabilización_Cal"/>
      <sheetName val="&lt;T-15&gt;Estabilización_Cemento"/>
      <sheetName val="PN-2_06"/>
      <sheetName val="128_01"/>
      <sheetName val="&lt;Presup&gt;Tubería_Yuca"/>
      <sheetName val="139_01"/>
      <sheetName val="&lt;Presup&gt;Tub_Haras_Nacionales"/>
      <sheetName val="184_01"/>
      <sheetName val="&lt;Presup&gt;Tubería_Mata_Gorda"/>
      <sheetName val="184_02"/>
      <sheetName val="&lt;Presup&gt;Tubería_El_Aguacate"/>
      <sheetName val="184_03"/>
      <sheetName val="&lt;Presup&gt;Tubería_La_Victoria"/>
      <sheetName val="139_02"/>
      <sheetName val="&lt;Presup&gt;Tubería_Juan_Tomás"/>
      <sheetName val="161_01"/>
      <sheetName val="&lt;Presup&gt;Tubería_Mal_Nombre"/>
      <sheetName val="PN-2_01"/>
      <sheetName val="&lt;Presup&gt;Tubería_Varios_Trabajos"/>
      <sheetName val="3_1_02"/>
      <sheetName val="3_1_03"/>
      <sheetName val="150_01"/>
      <sheetName val="150_02"/>
      <sheetName val="162_01"/>
      <sheetName val="Drenaje_Subterraneo"/>
      <sheetName val="3_3_01"/>
      <sheetName val="3_3_02"/>
      <sheetName val="Alc_Cajón"/>
      <sheetName val="100_02"/>
      <sheetName val="3_4_1_01"/>
      <sheetName val="3_4_1_02"/>
      <sheetName val="3_4_1_03"/>
      <sheetName val="3_4_1_04"/>
      <sheetName val="3_4_1_05"/>
      <sheetName val="3_4_1_06"/>
      <sheetName val="3_4_1_07"/>
      <sheetName val="3_4_1_08"/>
      <sheetName val="3_4_1_09"/>
      <sheetName val="3_4_1_10"/>
      <sheetName val="3_4_1_11"/>
      <sheetName val="3_4_1_12"/>
      <sheetName val="101_01"/>
      <sheetName val="3_4_1_16"/>
      <sheetName val="3_4_1_17"/>
      <sheetName val="Alc_Tubular"/>
      <sheetName val="3_4_2_01"/>
      <sheetName val="3_4_2_03"/>
      <sheetName val="3_4_2_04"/>
      <sheetName val="3_4_2_06"/>
      <sheetName val="3_4_2_07"/>
      <sheetName val="3_4_2_08"/>
      <sheetName val="3_4_2_09"/>
      <sheetName val="3_4_2_10"/>
      <sheetName val="3_4_2_11"/>
      <sheetName val="3_4_2_12"/>
      <sheetName val="&lt;T-6&gt;Sop_Exc_Rell_Estr_Alcant_"/>
      <sheetName val="119_01"/>
      <sheetName val="119_02"/>
      <sheetName val="119_03"/>
      <sheetName val="119_04"/>
      <sheetName val="119_05"/>
      <sheetName val="119_06"/>
      <sheetName val="119_07"/>
      <sheetName val="119_08"/>
      <sheetName val="119_09"/>
      <sheetName val="129_01"/>
      <sheetName val="&lt;T-8&gt;Sop_Acero_Alcantarillas"/>
      <sheetName val="(Puente)-Mal_Nombre"/>
      <sheetName val="4_1_1_01"/>
      <sheetName val="4_1_1_04"/>
      <sheetName val="4_1_1_06"/>
      <sheetName val="4_1_1_08"/>
      <sheetName val="104_01"/>
      <sheetName val="104_02"/>
      <sheetName val="4_1_1_9"/>
      <sheetName val="4_1_1_10"/>
      <sheetName val="4_1_1_11"/>
      <sheetName val="4_1_1_12"/>
      <sheetName val="4_1_1_14"/>
      <sheetName val="4_1_1_15"/>
      <sheetName val="4_1_1_16"/>
      <sheetName val="4_1_1_18"/>
      <sheetName val="4_1_1_21"/>
      <sheetName val="130_01"/>
      <sheetName val="4_1_1_22"/>
      <sheetName val="4_1_1_25"/>
      <sheetName val="4_1_1_26"/>
      <sheetName val="120_01"/>
      <sheetName val="104_03"/>
      <sheetName val="4_1_4_04"/>
      <sheetName val="102_01"/>
      <sheetName val="102_02"/>
      <sheetName val="102_03"/>
      <sheetName val="102_04"/>
      <sheetName val="102_05"/>
      <sheetName val="4_1_4_06"/>
      <sheetName val="4_1_4_08"/>
      <sheetName val="4_1_4_09"/>
      <sheetName val="4_1_4_11"/>
      <sheetName val="4_1_4_18"/>
      <sheetName val="4_1_4_25"/>
      <sheetName val="106_02"/>
      <sheetName val="113_01"/>
      <sheetName val="113_02"/>
      <sheetName val="113_03"/>
      <sheetName val="106_01"/>
      <sheetName val="121_01"/>
      <sheetName val="121_02"/>
      <sheetName val="131_01"/>
      <sheetName val="131_02"/>
      <sheetName val="140_01"/>
      <sheetName val="140_02"/>
      <sheetName val="145_01"/>
      <sheetName val="145_02"/>
      <sheetName val="145_03"/>
      <sheetName val="145_04"/>
      <sheetName val="145_05"/>
      <sheetName val="163_01"/>
      <sheetName val="(Puente)-Haras_Nacionales"/>
      <sheetName val="PN-4_2_2_02"/>
      <sheetName val="151_01"/>
      <sheetName val="4_2_2_02"/>
      <sheetName val="4_2_2_03"/>
      <sheetName val="4_2_2_04"/>
      <sheetName val="4_2_2_10"/>
      <sheetName val="151_02"/>
      <sheetName val="4_2_2_11"/>
      <sheetName val="4_2_2_12"/>
      <sheetName val="4_2_2_13"/>
      <sheetName val="103_01"/>
      <sheetName val="103_02"/>
      <sheetName val="103_03"/>
      <sheetName val="103_04"/>
      <sheetName val="105_01"/>
      <sheetName val="105_02"/>
      <sheetName val="105_03"/>
      <sheetName val="4_2_2_15_"/>
      <sheetName val="4_2_2_16"/>
      <sheetName val="4_2_2_17"/>
      <sheetName val="108_01"/>
      <sheetName val="108_02"/>
      <sheetName val="108_03"/>
      <sheetName val="111_01"/>
      <sheetName val="111_02"/>
      <sheetName val="111_03"/>
      <sheetName val="111_04"/>
      <sheetName val="114_01"/>
      <sheetName val="122_01"/>
      <sheetName val="141_01"/>
      <sheetName val="141_02"/>
      <sheetName val="141_03"/>
      <sheetName val="132_01"/>
      <sheetName val="132_02"/>
      <sheetName val="zapata_bordillo-haras"/>
      <sheetName val="4_1_3_04"/>
      <sheetName val="4_1_3_06"/>
      <sheetName val="4_1_3_07"/>
      <sheetName val="4_1_3_08"/>
      <sheetName val="4_1_3_09"/>
      <sheetName val="112_01"/>
      <sheetName val="112_02"/>
      <sheetName val="112_03"/>
      <sheetName val="112_04"/>
      <sheetName val="112_05"/>
      <sheetName val="112_06"/>
      <sheetName val="112_07"/>
      <sheetName val="4_1_3_01"/>
      <sheetName val="4_1_3_18"/>
      <sheetName val="4_1_3_25"/>
      <sheetName val="123_01"/>
      <sheetName val="123_02"/>
      <sheetName val="123_03"/>
      <sheetName val="133_01"/>
      <sheetName val="142_01"/>
      <sheetName val="142_02"/>
      <sheetName val="146_01"/>
      <sheetName val="146_02"/>
      <sheetName val="146_03"/>
      <sheetName val="146_04"/>
      <sheetName val="152_01"/>
      <sheetName val="152_02"/>
      <sheetName val="164_01"/>
      <sheetName val="zapata_bordillo_losa_Yuca"/>
      <sheetName val="172_01"/>
      <sheetName val="172_02"/>
      <sheetName val="172_03"/>
      <sheetName val="PN-4_1_3_01"/>
      <sheetName val="PN-4_1_3_02"/>
      <sheetName val="PN-4_1_3_03"/>
      <sheetName val="PN-4_1_3_04"/>
      <sheetName val="4_1_2_06"/>
      <sheetName val="4_1_2_07"/>
      <sheetName val="4_1_2_11"/>
      <sheetName val="4_1_2_18"/>
      <sheetName val="4_1_2_20"/>
      <sheetName val="4_1_2_08"/>
      <sheetName val="4_1_2_25"/>
      <sheetName val="134_01"/>
      <sheetName val="134_02"/>
      <sheetName val="134_03"/>
      <sheetName val="143_01"/>
      <sheetName val="147_01"/>
      <sheetName val="153_01"/>
      <sheetName val="165_01"/>
      <sheetName val="165_02"/>
      <sheetName val="165_03"/>
      <sheetName val="173_01"/>
      <sheetName val="173_02"/>
      <sheetName val="PN-4_1_2_01"/>
      <sheetName val="PN-4_1_2_03"/>
      <sheetName val="PN-4_1_2_04"/>
      <sheetName val="PN-4_1_2_05"/>
      <sheetName val="153_02"/>
      <sheetName val="153_03"/>
      <sheetName val="4_1_5_04"/>
      <sheetName val="4_1_5_06"/>
      <sheetName val="4_1_5_07"/>
      <sheetName val="4_1_5_08"/>
      <sheetName val="4_1_5_09"/>
      <sheetName val="4_1_5_11"/>
      <sheetName val="154_01"/>
      <sheetName val="154_02"/>
      <sheetName val="135_01"/>
      <sheetName val="135_02"/>
      <sheetName val="135_03"/>
      <sheetName val="135_04"/>
      <sheetName val="135_05"/>
      <sheetName val="166_01"/>
      <sheetName val="174_01"/>
      <sheetName val="174_02"/>
      <sheetName val="174_03"/>
      <sheetName val="PN-4_1_5_03"/>
      <sheetName val="PN-4_1_5_05"/>
      <sheetName val="PN-4_1_5_06"/>
      <sheetName val="PN-4_1_5_07"/>
      <sheetName val="PN-4_1_5_08"/>
      <sheetName val="PN-4_1_5_09"/>
      <sheetName val="PN-4_1_5_11"/>
      <sheetName val="PN-4_1_5_12"/>
      <sheetName val="174_04"/>
      <sheetName val="174_05"/>
      <sheetName val="174_06"/>
      <sheetName val="174_07"/>
      <sheetName val="PN-4_1_5_13"/>
      <sheetName val="4_1_6_02"/>
      <sheetName val="4_1_6_05"/>
      <sheetName val="4_1_6_07"/>
      <sheetName val="4_1_6_09"/>
      <sheetName val="4_1_6_10"/>
      <sheetName val="&lt;P_U_&gt;Estructura_Puente"/>
      <sheetName val="4_1_6_13"/>
      <sheetName val="4_1_6_17"/>
      <sheetName val="175_01"/>
      <sheetName val="175_02"/>
      <sheetName val="175_03"/>
      <sheetName val="175_04"/>
      <sheetName val="PN-4_1_6_03"/>
      <sheetName val="175_05"/>
      <sheetName val="144_01"/>
      <sheetName val="144_02"/>
      <sheetName val="144_03"/>
      <sheetName val="155_01"/>
      <sheetName val="155_02"/>
      <sheetName val="155_03"/>
      <sheetName val="PN-4_1_6_06"/>
      <sheetName val="PN-4_1_6_09@PN-4_1_6_11"/>
      <sheetName val="PN-4_1_6_14"/>
      <sheetName val="(Puente)-Juan_Tomas"/>
      <sheetName val="156_01"/>
      <sheetName val="156_02"/>
      <sheetName val="167_01"/>
      <sheetName val="176_01"/>
      <sheetName val="176_02"/>
      <sheetName val="176_03"/>
      <sheetName val="176_04"/>
      <sheetName val="176_05"/>
      <sheetName val="176_06"/>
      <sheetName val="176_07"/>
      <sheetName val="176_08"/>
      <sheetName val="176_09"/>
      <sheetName val="176_10"/>
      <sheetName val="176_11"/>
      <sheetName val="176_12"/>
      <sheetName val="PN-4_1_7_04"/>
      <sheetName val="PN-4_1_7_05"/>
      <sheetName val="PN-4_1_7_06"/>
      <sheetName val="PN-4_1_7_09"/>
      <sheetName val="PN-4_1_7_10"/>
      <sheetName val="PN-4_1_7_11"/>
      <sheetName val="PN-4_1_7_12"/>
      <sheetName val="PN-4_1_7_14"/>
      <sheetName val="PN-4_1_7_20"/>
      <sheetName val="PN-4_1_7_29"/>
      <sheetName val="4_2_1_05"/>
      <sheetName val="4_2_1_17"/>
      <sheetName val="4_2_1_10_"/>
      <sheetName val="4_2_1_11"/>
      <sheetName val="4_2_1_13"/>
      <sheetName val="115_01"/>
      <sheetName val="115_02"/>
      <sheetName val="115_03"/>
      <sheetName val="115_04"/>
      <sheetName val="115_05"/>
      <sheetName val="115_06"/>
      <sheetName val="115_07"/>
      <sheetName val="115_08"/>
      <sheetName val="124_01"/>
      <sheetName val="124_02"/>
      <sheetName val="124_03"/>
      <sheetName val="124_04"/>
      <sheetName val="124_05"/>
      <sheetName val="148_01"/>
      <sheetName val="148_02"/>
      <sheetName val="157_01"/>
      <sheetName val="157_02"/>
      <sheetName val="PN-4_2_1_03"/>
      <sheetName val="PN-4_2_1_05"/>
      <sheetName val="PN-4_2_1_08"/>
      <sheetName val="4_2_1_16"/>
      <sheetName val="4_2_1_21"/>
      <sheetName val="4_2_1_29"/>
      <sheetName val="4_2_1_30"/>
      <sheetName val="registros_punta"/>
      <sheetName val="(Distribuidor)-La_Victoria"/>
      <sheetName val="4_2_4_10"/>
      <sheetName val="4_2_4_04"/>
      <sheetName val="4_2_4_11"/>
      <sheetName val="4_2_4_15"/>
      <sheetName val="4_2_4_16"/>
      <sheetName val="4_2_4_13"/>
      <sheetName val="125_01"/>
      <sheetName val="125_02"/>
      <sheetName val="177_01"/>
      <sheetName val="177_02"/>
      <sheetName val="177_03"/>
      <sheetName val="177_04"/>
      <sheetName val="177_05"/>
      <sheetName val="177_06"/>
      <sheetName val="177_07"/>
      <sheetName val="158_01"/>
      <sheetName val="158_02"/>
      <sheetName val="158_03"/>
      <sheetName val="158_04"/>
      <sheetName val="158_05"/>
      <sheetName val="(Distribuidor)-Carre_Samaná"/>
      <sheetName val="4_2_5_01"/>
      <sheetName val="4_2_5_03"/>
      <sheetName val="4_2_5_11"/>
      <sheetName val="4_2_5_12"/>
      <sheetName val="4_2_5_13"/>
      <sheetName val="4_2_5_14"/>
      <sheetName val="178_01"/>
      <sheetName val="178_02"/>
      <sheetName val="178_03"/>
      <sheetName val="178_04"/>
      <sheetName val="178_05"/>
      <sheetName val="PN-4_2_5_04"/>
      <sheetName val="PN-4_2_5_08"/>
      <sheetName val="PN-4_2_5_12"/>
      <sheetName val="PN-4_2_5_15"/>
      <sheetName val="(Paso_Inferior)-La_Victoria"/>
      <sheetName val="4_3_2_10"/>
      <sheetName val="4_3_2_11"/>
      <sheetName val="4_3_2_12"/>
      <sheetName val="4_3_2_14"/>
      <sheetName val="4_3_2_15"/>
      <sheetName val="4_3_2_18"/>
      <sheetName val="4_3_2_21"/>
      <sheetName val="4_3_2_22"/>
      <sheetName val="(Paso_Inferior)-Mata_Mamón"/>
      <sheetName val="4_3_3_10"/>
      <sheetName val="4_3_3_11"/>
      <sheetName val="4_3_3_12"/>
      <sheetName val="4_3_3_14"/>
      <sheetName val="4_3_3_18"/>
      <sheetName val="4_3_3_21"/>
      <sheetName val="4_3_3_22"/>
      <sheetName val="(Paso_Inferior)-Yabacao"/>
      <sheetName val="136_01"/>
      <sheetName val="136_02"/>
      <sheetName val="136_03"/>
      <sheetName val="136_04"/>
      <sheetName val="149_01"/>
      <sheetName val="136_05"/>
      <sheetName val="(Puente)-Provisional_Ozama_"/>
      <sheetName val="117_01"/>
      <sheetName val="117_02"/>
      <sheetName val="117_03"/>
      <sheetName val="117_04"/>
      <sheetName val="(Paso_Inferior)_El_Aguacate"/>
      <sheetName val="(Paso_Inferior)-Los_Rojas"/>
      <sheetName val="159_01"/>
      <sheetName val="159_02"/>
      <sheetName val="159_03"/>
      <sheetName val="159_04"/>
      <sheetName val="168_01"/>
      <sheetName val="168_02"/>
      <sheetName val="168_03"/>
      <sheetName val="179_01"/>
      <sheetName val="PN-4_3_6_06"/>
      <sheetName val="(Paso_Inferior)-El_Aguacate"/>
      <sheetName val="169_01"/>
      <sheetName val="169_02"/>
      <sheetName val="Aguacate-_01"/>
      <sheetName val="169_03"/>
      <sheetName val="169_04"/>
      <sheetName val="180_01"/>
      <sheetName val="170_01"/>
      <sheetName val="170_02"/>
      <sheetName val="PN-4_3_5_03"/>
      <sheetName val="PN-4_3_5_04"/>
      <sheetName val="PN-4_3_5_05"/>
      <sheetName val="(Paso_Inferior)-Mal_Nombre"/>
      <sheetName val="170_03"/>
      <sheetName val="170_04"/>
      <sheetName val="181_01"/>
      <sheetName val="181_02"/>
      <sheetName val="117_05"/>
      <sheetName val="117_06"/>
      <sheetName val="126_01"/>
      <sheetName val="126_02"/>
      <sheetName val="137_01"/>
      <sheetName val="&lt;T-12&gt;Sop_Pedrap_Puente_Prov_"/>
      <sheetName val="PN-4_3_1_03"/>
      <sheetName val="PN-4_3_1_05"/>
      <sheetName val="PN-4_3_1_07"/>
      <sheetName val="&lt;T-9&gt;Sop_Pilotes"/>
      <sheetName val="&lt;T-10&gt;Sop_Acero_Puentes"/>
      <sheetName val="Misceláneos-Estr_"/>
      <sheetName val="182_01"/>
      <sheetName val="&lt;P_U_&gt;Acero_Refuerzo"/>
      <sheetName val="&lt;P_U_&gt;Pretensado_Cable_Acero"/>
      <sheetName val="Wick_Drains-Geopier"/>
      <sheetName val="109_01"/>
      <sheetName val="118_01"/>
      <sheetName val="118_02"/>
      <sheetName val="127_01"/>
      <sheetName val="171_01@171_03"/>
      <sheetName val="127_02"/>
      <sheetName val="127_03"/>
      <sheetName val="138_01"/>
      <sheetName val="&lt;T-13&gt;Drenes_Verticales"/>
      <sheetName val="&lt;T-16&gt;Pre-Perforación_Drenes"/>
      <sheetName val="&lt;T-17&gt;Columna_de_Grava"/>
      <sheetName val="&lt;T-18&gt;Columna_Grava_Terravanza"/>
      <sheetName val="4_4_02"/>
      <sheetName val="PN-4_4_01"/>
      <sheetName val="PN-4_4_02"/>
      <sheetName val="(5)-Estructura_de_Pavimento"/>
      <sheetName val="5_01"/>
      <sheetName val="5_02"/>
      <sheetName val="5_03@5_06"/>
      <sheetName val="5_07@5_10"/>
      <sheetName val="5_11"/>
      <sheetName val="5_12"/>
      <sheetName val="5_13"/>
      <sheetName val="5_14"/>
      <sheetName val="5_15"/>
      <sheetName val="&lt;T-2&gt;Acopio_Base_Planta_Indio"/>
      <sheetName val="&lt;P_U_&gt;Base_Estabilizada"/>
      <sheetName val="5_16@5_19"/>
      <sheetName val="160_01"/>
      <sheetName val="160_02"/>
      <sheetName val="183_01"/>
      <sheetName val="183_02"/>
      <sheetName val="PN-5_01"/>
      <sheetName val="PN-5_03"/>
      <sheetName val="PN-5_04"/>
      <sheetName val="PN-5_05"/>
      <sheetName val="&lt;T-19&gt;Sop_SubBase"/>
      <sheetName val="&lt;T-20&gt;Sop_Base"/>
      <sheetName val="&lt;T-21&gt;Sop_Asfalto"/>
      <sheetName val="6_2_01"/>
      <sheetName val="6_3_01"/>
      <sheetName val="6_3_02"/>
      <sheetName val="6_3_03"/>
      <sheetName val="6_3_04"/>
      <sheetName val="6_3_05"/>
      <sheetName val="6_3_19"/>
      <sheetName val="6_3_20"/>
      <sheetName val="6_3_21"/>
      <sheetName val="6_1_01_Contenes"/>
      <sheetName val="6_1_02_Bordillos"/>
      <sheetName val="6_1_03_Aceras_Hormigon_"/>
      <sheetName val="6_1_04Relleno_Acera"/>
      <sheetName val="Iluminacion_Vial"/>
      <sheetName val="(7)-Electrificación_e_ilum_"/>
      <sheetName val="7_01"/>
      <sheetName val="7_02"/>
      <sheetName val="107_01"/>
      <sheetName val="185_01"/>
      <sheetName val="&lt;T-11&gt;Sop_Militares"/>
      <sheetName val="(Reembolsables)-Interf_Electric"/>
      <sheetName val="186_01"/>
      <sheetName val="Pres__Interferencia_Electrica"/>
      <sheetName val="(110)-Puente_Provisional"/>
      <sheetName val="110_01"/>
      <sheetName val="x1-relleno_prueba"/>
      <sheetName val="&lt;x1&gt;Relleno_Prueba_Avenida"/>
      <sheetName val="&lt;Estatus_Proyecto&gt;"/>
      <sheetName val="EXC__QMC"/>
      <sheetName val="TRACT_MINA"/>
      <sheetName val="%_Ralenti_CF-C12_"/>
      <sheetName val="%_Ralenti_EXC_"/>
      <sheetName val="%_Ralenti_EXC__(2)"/>
      <sheetName val="REND_"/>
      <sheetName val="T__HORA"/>
      <sheetName val="Base_de_Dato"/>
      <sheetName val="Analisis_de_precios_SURFACE"/>
      <sheetName val="EyH"/>
      <sheetName val="MO"/>
      <sheetName val="Análisis"/>
      <sheetName val="Salarios"/>
      <sheetName val="MANT.TRANSITO"/>
      <sheetName val="Ana"/>
      <sheetName val="BOQ desglose "/>
      <sheetName val="insumo"/>
      <sheetName val="Mezcla"/>
      <sheetName val="exteriores"/>
      <sheetName val="Analisis de Costos"/>
      <sheetName val="Pu-Sanit."/>
      <sheetName val="Mat"/>
      <sheetName val="Trabajos Generales"/>
      <sheetName val="PU-B-GS"/>
    </sheetNames>
    <sheetDataSet>
      <sheetData sheetId="0"/>
      <sheetData sheetId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 refreshError="1"/>
      <sheetData sheetId="625" refreshError="1"/>
      <sheetData sheetId="626" refreshError="1"/>
      <sheetData sheetId="627" refreshError="1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0"/>
  <sheetViews>
    <sheetView tabSelected="1" view="pageBreakPreview" topLeftCell="A45" zoomScaleNormal="100" zoomScaleSheetLayoutView="100" workbookViewId="0">
      <selection activeCell="G46" sqref="G46"/>
    </sheetView>
  </sheetViews>
  <sheetFormatPr baseColWidth="10" defaultRowHeight="15" x14ac:dyDescent="0.25"/>
  <cols>
    <col min="1" max="1" width="6.140625" style="3" bestFit="1" customWidth="1"/>
    <col min="2" max="2" width="39.7109375" style="3" customWidth="1"/>
    <col min="3" max="3" width="9" style="3" bestFit="1" customWidth="1"/>
    <col min="4" max="4" width="9.85546875" style="34" customWidth="1"/>
    <col min="5" max="5" width="11.7109375" style="35" customWidth="1"/>
    <col min="6" max="6" width="13.42578125" style="3" customWidth="1"/>
    <col min="7" max="7" width="18.5703125" style="14" bestFit="1" customWidth="1"/>
    <col min="8" max="16384" width="11.42578125" style="3"/>
  </cols>
  <sheetData>
    <row r="1" spans="1:7" ht="18.75" customHeight="1" x14ac:dyDescent="0.3">
      <c r="A1" s="93" t="s">
        <v>15</v>
      </c>
      <c r="B1" s="93"/>
      <c r="C1" s="93"/>
      <c r="D1" s="93"/>
      <c r="E1" s="93"/>
      <c r="F1" s="93"/>
      <c r="G1" s="93"/>
    </row>
    <row r="2" spans="1:7" ht="23.25" customHeight="1" x14ac:dyDescent="0.25">
      <c r="A2" s="94" t="s">
        <v>16</v>
      </c>
      <c r="B2" s="94"/>
      <c r="C2" s="94"/>
      <c r="D2" s="94"/>
      <c r="E2" s="94"/>
      <c r="F2" s="94"/>
      <c r="G2" s="94"/>
    </row>
    <row r="3" spans="1:7" ht="18.75" customHeight="1" x14ac:dyDescent="0.3">
      <c r="A3" s="93" t="s">
        <v>17</v>
      </c>
      <c r="B3" s="93"/>
      <c r="C3" s="93"/>
      <c r="D3" s="93"/>
      <c r="E3" s="93"/>
      <c r="F3" s="93"/>
      <c r="G3" s="93"/>
    </row>
    <row r="4" spans="1:7" ht="15" customHeight="1" x14ac:dyDescent="0.25">
      <c r="A4" s="95" t="s">
        <v>44</v>
      </c>
      <c r="B4" s="95"/>
      <c r="C4" s="95"/>
      <c r="D4" s="95"/>
      <c r="E4" s="95"/>
      <c r="F4" s="95"/>
      <c r="G4" s="95"/>
    </row>
    <row r="5" spans="1:7" ht="15.75" x14ac:dyDescent="0.25">
      <c r="A5" s="96" t="s">
        <v>18</v>
      </c>
      <c r="B5" s="96"/>
      <c r="C5" s="96"/>
      <c r="D5" s="96"/>
      <c r="E5" s="96"/>
      <c r="F5" s="96"/>
      <c r="G5" s="96"/>
    </row>
    <row r="6" spans="1:7" s="36" customFormat="1" ht="21.75" customHeight="1" x14ac:dyDescent="0.25">
      <c r="A6" s="92" t="s">
        <v>152</v>
      </c>
      <c r="B6" s="92"/>
      <c r="C6" s="92"/>
      <c r="D6" s="92"/>
      <c r="E6" s="92"/>
      <c r="G6" s="37"/>
    </row>
    <row r="7" spans="1:7" s="36" customFormat="1" ht="12" customHeight="1" x14ac:dyDescent="0.25">
      <c r="A7" s="92" t="s">
        <v>153</v>
      </c>
      <c r="B7" s="92"/>
      <c r="C7" s="92"/>
      <c r="D7" s="92"/>
      <c r="E7" s="92"/>
      <c r="F7" s="92"/>
      <c r="G7" s="92"/>
    </row>
    <row r="8" spans="1:7" ht="15.75" thickBot="1" x14ac:dyDescent="0.3">
      <c r="A8" s="4"/>
      <c r="B8" s="4"/>
      <c r="C8" s="4"/>
      <c r="D8" s="6"/>
      <c r="E8" s="7"/>
      <c r="F8" s="4"/>
      <c r="G8" s="5"/>
    </row>
    <row r="9" spans="1:7" ht="15.75" thickBot="1" x14ac:dyDescent="0.3">
      <c r="A9" s="8" t="s">
        <v>42</v>
      </c>
      <c r="B9" s="9" t="s">
        <v>0</v>
      </c>
      <c r="C9" s="9" t="s">
        <v>2</v>
      </c>
      <c r="D9" s="9" t="s">
        <v>1</v>
      </c>
      <c r="E9" s="9" t="s">
        <v>3</v>
      </c>
      <c r="F9" s="9" t="s">
        <v>4</v>
      </c>
      <c r="G9" s="10" t="s">
        <v>43</v>
      </c>
    </row>
    <row r="10" spans="1:7" x14ac:dyDescent="0.25">
      <c r="A10" s="11"/>
      <c r="B10" s="12"/>
      <c r="C10" s="12"/>
      <c r="D10" s="12"/>
      <c r="E10" s="12"/>
      <c r="F10" s="12"/>
      <c r="G10" s="13"/>
    </row>
    <row r="11" spans="1:7" x14ac:dyDescent="0.25">
      <c r="A11" s="12">
        <v>1</v>
      </c>
      <c r="B11" s="82" t="s">
        <v>23</v>
      </c>
      <c r="C11" s="44"/>
      <c r="D11" s="45"/>
      <c r="E11" s="46"/>
      <c r="F11" s="46"/>
      <c r="G11" s="47"/>
    </row>
    <row r="12" spans="1:7" s="15" customFormat="1" ht="30" x14ac:dyDescent="0.25">
      <c r="A12" s="45">
        <f>+A11+0.01</f>
        <v>1.01</v>
      </c>
      <c r="B12" s="87" t="s">
        <v>158</v>
      </c>
      <c r="C12" s="88">
        <v>70</v>
      </c>
      <c r="D12" s="89" t="s">
        <v>48</v>
      </c>
      <c r="E12" s="74"/>
      <c r="F12" s="52">
        <f>+C12*E12</f>
        <v>0</v>
      </c>
      <c r="G12" s="53"/>
    </row>
    <row r="13" spans="1:7" x14ac:dyDescent="0.25">
      <c r="A13" s="45">
        <f t="shared" ref="A13:A17" si="0">+A12+0.01</f>
        <v>1.02</v>
      </c>
      <c r="B13" s="3" t="s">
        <v>20</v>
      </c>
      <c r="C13" s="44">
        <v>2350</v>
      </c>
      <c r="D13" s="45" t="s">
        <v>30</v>
      </c>
      <c r="E13" s="46"/>
      <c r="F13" s="46">
        <f>+E13*C13</f>
        <v>0</v>
      </c>
      <c r="G13" s="47"/>
    </row>
    <row r="14" spans="1:7" x14ac:dyDescent="0.25">
      <c r="A14" s="45">
        <f t="shared" si="0"/>
        <v>1.03</v>
      </c>
      <c r="B14" s="3" t="s">
        <v>21</v>
      </c>
      <c r="C14" s="44">
        <v>26</v>
      </c>
      <c r="D14" s="45" t="s">
        <v>22</v>
      </c>
      <c r="E14" s="46"/>
      <c r="F14" s="46">
        <f t="shared" ref="F14:F36" si="1">+E14*C14</f>
        <v>0</v>
      </c>
      <c r="G14" s="47"/>
    </row>
    <row r="15" spans="1:7" x14ac:dyDescent="0.25">
      <c r="A15" s="45">
        <f t="shared" si="0"/>
        <v>1.04</v>
      </c>
      <c r="B15" s="3" t="s">
        <v>115</v>
      </c>
      <c r="C15" s="44">
        <v>1</v>
      </c>
      <c r="D15" s="45" t="s">
        <v>29</v>
      </c>
      <c r="E15" s="46"/>
      <c r="F15" s="46">
        <f t="shared" si="1"/>
        <v>0</v>
      </c>
      <c r="G15" s="47"/>
    </row>
    <row r="16" spans="1:7" s="15" customFormat="1" ht="30" x14ac:dyDescent="0.25">
      <c r="A16" s="45">
        <f t="shared" si="0"/>
        <v>1.05</v>
      </c>
      <c r="B16" s="51" t="s">
        <v>116</v>
      </c>
      <c r="C16" s="44">
        <v>1</v>
      </c>
      <c r="D16" s="45" t="s">
        <v>22</v>
      </c>
      <c r="E16" s="52"/>
      <c r="F16" s="52">
        <f t="shared" si="1"/>
        <v>0</v>
      </c>
      <c r="G16" s="53"/>
    </row>
    <row r="17" spans="1:7" x14ac:dyDescent="0.25">
      <c r="A17" s="45">
        <f t="shared" si="0"/>
        <v>1.06</v>
      </c>
      <c r="B17" s="3" t="s">
        <v>24</v>
      </c>
      <c r="C17" s="44">
        <v>1</v>
      </c>
      <c r="D17" s="45" t="s">
        <v>29</v>
      </c>
      <c r="E17" s="74"/>
      <c r="F17" s="46">
        <f t="shared" si="1"/>
        <v>0</v>
      </c>
      <c r="G17" s="47">
        <f>SUM(F12:F17)</f>
        <v>0</v>
      </c>
    </row>
    <row r="18" spans="1:7" x14ac:dyDescent="0.25">
      <c r="C18" s="44"/>
      <c r="D18" s="45"/>
      <c r="E18" s="46"/>
      <c r="F18" s="46">
        <f t="shared" si="1"/>
        <v>0</v>
      </c>
      <c r="G18" s="47"/>
    </row>
    <row r="19" spans="1:7" x14ac:dyDescent="0.25">
      <c r="A19" s="12">
        <v>2</v>
      </c>
      <c r="B19" s="82" t="s">
        <v>25</v>
      </c>
      <c r="C19" s="44"/>
      <c r="D19" s="45"/>
      <c r="E19" s="46"/>
      <c r="F19" s="46">
        <f t="shared" si="1"/>
        <v>0</v>
      </c>
      <c r="G19" s="47"/>
    </row>
    <row r="20" spans="1:7" x14ac:dyDescent="0.25">
      <c r="A20" s="48">
        <f>+A19+0.01</f>
        <v>2.0099999999999998</v>
      </c>
      <c r="B20" s="3" t="s">
        <v>117</v>
      </c>
      <c r="C20" s="44">
        <v>270</v>
      </c>
      <c r="D20" s="45" t="s">
        <v>30</v>
      </c>
      <c r="E20" s="46"/>
      <c r="F20" s="46">
        <f t="shared" si="1"/>
        <v>0</v>
      </c>
      <c r="G20" s="47"/>
    </row>
    <row r="21" spans="1:7" x14ac:dyDescent="0.25">
      <c r="A21" s="48">
        <f t="shared" ref="A21:A31" si="2">+A20+0.01</f>
        <v>2.0199999999999996</v>
      </c>
      <c r="B21" s="3" t="s">
        <v>118</v>
      </c>
      <c r="C21" s="44">
        <v>270</v>
      </c>
      <c r="D21" s="45" t="s">
        <v>30</v>
      </c>
      <c r="E21" s="46"/>
      <c r="F21" s="46">
        <f t="shared" si="1"/>
        <v>0</v>
      </c>
      <c r="G21" s="47"/>
    </row>
    <row r="22" spans="1:7" x14ac:dyDescent="0.25">
      <c r="A22" s="48">
        <f t="shared" si="2"/>
        <v>2.0299999999999994</v>
      </c>
      <c r="B22" s="3" t="s">
        <v>119</v>
      </c>
      <c r="C22" s="44">
        <v>380</v>
      </c>
      <c r="D22" s="45" t="s">
        <v>30</v>
      </c>
      <c r="E22" s="46"/>
      <c r="F22" s="46">
        <f t="shared" si="1"/>
        <v>0</v>
      </c>
      <c r="G22" s="47"/>
    </row>
    <row r="23" spans="1:7" x14ac:dyDescent="0.25">
      <c r="A23" s="48">
        <f t="shared" si="2"/>
        <v>2.0399999999999991</v>
      </c>
      <c r="B23" s="3" t="s">
        <v>120</v>
      </c>
      <c r="C23" s="44">
        <v>60</v>
      </c>
      <c r="D23" s="45" t="s">
        <v>30</v>
      </c>
      <c r="E23" s="46"/>
      <c r="F23" s="46">
        <f t="shared" si="1"/>
        <v>0</v>
      </c>
      <c r="G23" s="47"/>
    </row>
    <row r="24" spans="1:7" s="15" customFormat="1" ht="30" x14ac:dyDescent="0.25">
      <c r="A24" s="45">
        <f t="shared" si="2"/>
        <v>2.0499999999999989</v>
      </c>
      <c r="B24" s="51" t="s">
        <v>121</v>
      </c>
      <c r="C24" s="44">
        <f>9.2*1.5</f>
        <v>13.799999999999999</v>
      </c>
      <c r="D24" s="45" t="s">
        <v>30</v>
      </c>
      <c r="E24" s="52"/>
      <c r="F24" s="52">
        <f t="shared" si="1"/>
        <v>0</v>
      </c>
      <c r="G24" s="53"/>
    </row>
    <row r="25" spans="1:7" x14ac:dyDescent="0.25">
      <c r="A25" s="48">
        <f t="shared" si="2"/>
        <v>2.0599999999999987</v>
      </c>
      <c r="B25" s="3" t="s">
        <v>122</v>
      </c>
      <c r="C25" s="44">
        <v>65</v>
      </c>
      <c r="D25" s="45" t="s">
        <v>30</v>
      </c>
      <c r="E25" s="46"/>
      <c r="F25" s="46">
        <f t="shared" si="1"/>
        <v>0</v>
      </c>
      <c r="G25" s="47"/>
    </row>
    <row r="26" spans="1:7" x14ac:dyDescent="0.25">
      <c r="A26" s="48">
        <f t="shared" si="2"/>
        <v>2.0699999999999985</v>
      </c>
      <c r="B26" s="3" t="s">
        <v>123</v>
      </c>
      <c r="C26" s="44">
        <f>(9*3.14)</f>
        <v>28.26</v>
      </c>
      <c r="D26" s="45" t="s">
        <v>30</v>
      </c>
      <c r="E26" s="46"/>
      <c r="F26" s="46">
        <f>+E26*C26</f>
        <v>0</v>
      </c>
      <c r="G26" s="47"/>
    </row>
    <row r="27" spans="1:7" x14ac:dyDescent="0.25">
      <c r="A27" s="48">
        <f t="shared" si="2"/>
        <v>2.0799999999999983</v>
      </c>
      <c r="B27" s="3" t="s">
        <v>124</v>
      </c>
      <c r="C27" s="44">
        <f>((6.3*0.75)*11)+(6.4*1.6)</f>
        <v>62.214999999999996</v>
      </c>
      <c r="D27" s="45" t="s">
        <v>30</v>
      </c>
      <c r="E27" s="46"/>
      <c r="F27" s="52">
        <f>+C27*E27</f>
        <v>0</v>
      </c>
      <c r="G27" s="47"/>
    </row>
    <row r="28" spans="1:7" ht="30" x14ac:dyDescent="0.25">
      <c r="A28" s="48">
        <f t="shared" si="2"/>
        <v>2.0899999999999981</v>
      </c>
      <c r="B28" s="51" t="s">
        <v>125</v>
      </c>
      <c r="C28" s="44">
        <f>15.6*1.4</f>
        <v>21.84</v>
      </c>
      <c r="D28" s="45" t="s">
        <v>30</v>
      </c>
      <c r="E28" s="46"/>
      <c r="F28" s="46">
        <f>+C28*E28</f>
        <v>0</v>
      </c>
      <c r="G28" s="47"/>
    </row>
    <row r="29" spans="1:7" s="15" customFormat="1" ht="30" x14ac:dyDescent="0.25">
      <c r="A29" s="48">
        <f t="shared" si="2"/>
        <v>2.0999999999999979</v>
      </c>
      <c r="B29" s="51" t="s">
        <v>36</v>
      </c>
      <c r="C29" s="44">
        <f>(C20*0.074*1.5)+(C21*0.1*1.5)+(C23*0.1*1.5)+(C24*0.1*1.5)+(C22*0.1*1.5)+((C25+C26+C27+C28)*0.1*1.5)</f>
        <v>165.13724999999999</v>
      </c>
      <c r="D29" s="45" t="s">
        <v>35</v>
      </c>
      <c r="E29" s="52"/>
      <c r="F29" s="52">
        <f t="shared" si="1"/>
        <v>0</v>
      </c>
      <c r="G29" s="53"/>
    </row>
    <row r="30" spans="1:7" x14ac:dyDescent="0.25">
      <c r="A30" s="48">
        <f t="shared" si="2"/>
        <v>2.1099999999999977</v>
      </c>
      <c r="B30" s="50" t="s">
        <v>60</v>
      </c>
      <c r="C30" s="44">
        <v>5</v>
      </c>
      <c r="D30" s="45" t="s">
        <v>101</v>
      </c>
      <c r="E30" s="46"/>
      <c r="F30" s="52">
        <f t="shared" si="1"/>
        <v>0</v>
      </c>
      <c r="G30" s="47"/>
    </row>
    <row r="31" spans="1:7" ht="30" x14ac:dyDescent="0.25">
      <c r="A31" s="48">
        <f t="shared" si="2"/>
        <v>2.1199999999999974</v>
      </c>
      <c r="B31" s="51" t="s">
        <v>47</v>
      </c>
      <c r="C31" s="44">
        <v>72</v>
      </c>
      <c r="D31" s="83" t="s">
        <v>34</v>
      </c>
      <c r="E31" s="52"/>
      <c r="F31" s="52">
        <f t="shared" si="1"/>
        <v>0</v>
      </c>
      <c r="G31" s="47">
        <f>SUM(F20:F31)</f>
        <v>0</v>
      </c>
    </row>
    <row r="32" spans="1:7" x14ac:dyDescent="0.25">
      <c r="C32" s="44"/>
      <c r="D32" s="45"/>
      <c r="E32" s="46"/>
      <c r="F32" s="46">
        <f t="shared" si="1"/>
        <v>0</v>
      </c>
      <c r="G32" s="47"/>
    </row>
    <row r="33" spans="1:7" x14ac:dyDescent="0.25">
      <c r="A33" s="12">
        <v>3</v>
      </c>
      <c r="B33" s="82" t="s">
        <v>26</v>
      </c>
      <c r="C33" s="44"/>
      <c r="D33" s="45"/>
      <c r="E33" s="46"/>
      <c r="F33" s="46">
        <f t="shared" si="1"/>
        <v>0</v>
      </c>
      <c r="G33" s="47"/>
    </row>
    <row r="34" spans="1:7" ht="30" x14ac:dyDescent="0.25">
      <c r="A34" s="45">
        <f>+A33+0.01</f>
        <v>3.01</v>
      </c>
      <c r="B34" s="51" t="s">
        <v>62</v>
      </c>
      <c r="C34" s="44">
        <v>272</v>
      </c>
      <c r="D34" s="45" t="s">
        <v>32</v>
      </c>
      <c r="E34" s="74"/>
      <c r="F34" s="52">
        <f>+E34*C34</f>
        <v>0</v>
      </c>
      <c r="G34" s="47"/>
    </row>
    <row r="35" spans="1:7" s="15" customFormat="1" ht="45" x14ac:dyDescent="0.25">
      <c r="A35" s="45">
        <f t="shared" ref="A35:A36" si="3">+A34+0.01</f>
        <v>3.0199999999999996</v>
      </c>
      <c r="B35" s="51" t="s">
        <v>65</v>
      </c>
      <c r="C35" s="44">
        <v>272</v>
      </c>
      <c r="D35" s="45" t="s">
        <v>30</v>
      </c>
      <c r="E35" s="52"/>
      <c r="F35" s="52">
        <f t="shared" si="1"/>
        <v>0</v>
      </c>
      <c r="G35" s="53"/>
    </row>
    <row r="36" spans="1:7" s="15" customFormat="1" ht="45" x14ac:dyDescent="0.25">
      <c r="A36" s="45">
        <f t="shared" si="3"/>
        <v>3.0299999999999994</v>
      </c>
      <c r="B36" s="51" t="s">
        <v>64</v>
      </c>
      <c r="C36" s="44">
        <v>330</v>
      </c>
      <c r="D36" s="45" t="s">
        <v>30</v>
      </c>
      <c r="E36" s="52"/>
      <c r="F36" s="52">
        <f t="shared" si="1"/>
        <v>0</v>
      </c>
      <c r="G36" s="53">
        <f>SUM(F34:F36)</f>
        <v>0</v>
      </c>
    </row>
    <row r="37" spans="1:7" s="15" customFormat="1" x14ac:dyDescent="0.25"/>
    <row r="38" spans="1:7" x14ac:dyDescent="0.25">
      <c r="A38" s="12">
        <v>4</v>
      </c>
      <c r="B38" s="14" t="s">
        <v>70</v>
      </c>
      <c r="C38" s="44"/>
      <c r="D38" s="45"/>
      <c r="E38" s="46"/>
      <c r="F38" s="46"/>
      <c r="G38" s="47"/>
    </row>
    <row r="39" spans="1:7" s="15" customFormat="1" ht="30" x14ac:dyDescent="0.25">
      <c r="A39" s="45">
        <f>+A38+0.01</f>
        <v>4.01</v>
      </c>
      <c r="B39" s="51" t="s">
        <v>126</v>
      </c>
      <c r="C39" s="44">
        <v>29.5</v>
      </c>
      <c r="D39" s="45" t="s">
        <v>30</v>
      </c>
      <c r="E39" s="52"/>
      <c r="F39" s="52">
        <f>+E39*C39</f>
        <v>0</v>
      </c>
      <c r="G39" s="53"/>
    </row>
    <row r="40" spans="1:7" x14ac:dyDescent="0.25">
      <c r="A40" s="45">
        <f t="shared" ref="A40:A41" si="4">+A39+0.01</f>
        <v>4.0199999999999996</v>
      </c>
      <c r="B40" s="3" t="s">
        <v>127</v>
      </c>
      <c r="C40" s="44">
        <v>15</v>
      </c>
      <c r="D40" s="45" t="s">
        <v>32</v>
      </c>
      <c r="E40" s="52"/>
      <c r="F40" s="52">
        <f>+E40*C40</f>
        <v>0</v>
      </c>
      <c r="G40" s="47"/>
    </row>
    <row r="41" spans="1:7" s="15" customFormat="1" ht="30" x14ac:dyDescent="0.25">
      <c r="A41" s="45">
        <f t="shared" si="4"/>
        <v>4.0299999999999994</v>
      </c>
      <c r="B41" s="51" t="s">
        <v>128</v>
      </c>
      <c r="C41" s="44">
        <f>10.05+14.05+7</f>
        <v>31.1</v>
      </c>
      <c r="D41" s="45" t="s">
        <v>30</v>
      </c>
      <c r="E41" s="52"/>
      <c r="F41" s="52">
        <f>+E41*C41</f>
        <v>0</v>
      </c>
      <c r="G41" s="53">
        <f>SUM(F39:F41)</f>
        <v>0</v>
      </c>
    </row>
    <row r="42" spans="1:7" s="15" customFormat="1" ht="10.5" customHeight="1" x14ac:dyDescent="0.25">
      <c r="E42" s="46"/>
    </row>
    <row r="43" spans="1:7" x14ac:dyDescent="0.25">
      <c r="A43" s="12">
        <v>5</v>
      </c>
      <c r="B43" s="14" t="s">
        <v>49</v>
      </c>
      <c r="C43" s="44"/>
      <c r="D43" s="45"/>
      <c r="E43" s="15"/>
      <c r="F43" s="46">
        <f>+E25*C43</f>
        <v>0</v>
      </c>
      <c r="G43" s="47"/>
    </row>
    <row r="44" spans="1:7" x14ac:dyDescent="0.25">
      <c r="A44" s="45">
        <f>+A43+0.01</f>
        <v>5.01</v>
      </c>
      <c r="B44" s="3" t="s">
        <v>129</v>
      </c>
      <c r="C44" s="44">
        <v>40</v>
      </c>
      <c r="D44" s="45" t="s">
        <v>32</v>
      </c>
      <c r="E44" s="46"/>
      <c r="F44" s="46">
        <f>+C44*E44</f>
        <v>0</v>
      </c>
      <c r="G44" s="47"/>
    </row>
    <row r="45" spans="1:7" ht="30" x14ac:dyDescent="0.25">
      <c r="A45" s="45">
        <f t="shared" ref="A45:A46" si="5">+A44+0.01</f>
        <v>5.0199999999999996</v>
      </c>
      <c r="B45" s="51" t="s">
        <v>102</v>
      </c>
      <c r="C45" s="44">
        <f>+C46*0.2</f>
        <v>13</v>
      </c>
      <c r="D45" s="45" t="s">
        <v>30</v>
      </c>
      <c r="E45" s="46"/>
      <c r="F45" s="46">
        <f>+C45*E45</f>
        <v>0</v>
      </c>
      <c r="G45" s="47"/>
    </row>
    <row r="46" spans="1:7" ht="45" x14ac:dyDescent="0.25">
      <c r="A46" s="45">
        <f t="shared" si="5"/>
        <v>5.0299999999999994</v>
      </c>
      <c r="B46" s="50" t="s">
        <v>68</v>
      </c>
      <c r="C46" s="44">
        <v>65</v>
      </c>
      <c r="D46" s="45" t="s">
        <v>30</v>
      </c>
      <c r="E46" s="52"/>
      <c r="F46" s="52">
        <f>+C46*E46</f>
        <v>0</v>
      </c>
      <c r="G46" s="53">
        <f>SUM(F44:F46)</f>
        <v>0</v>
      </c>
    </row>
    <row r="47" spans="1:7" x14ac:dyDescent="0.25">
      <c r="C47" s="44"/>
      <c r="D47" s="45"/>
      <c r="E47" s="46"/>
      <c r="F47" s="46"/>
      <c r="G47" s="47"/>
    </row>
    <row r="48" spans="1:7" x14ac:dyDescent="0.25">
      <c r="A48" s="12">
        <v>6</v>
      </c>
      <c r="B48" s="14" t="s">
        <v>71</v>
      </c>
      <c r="C48" s="44"/>
      <c r="D48" s="45"/>
      <c r="E48" s="46"/>
      <c r="F48" s="46"/>
      <c r="G48" s="47"/>
    </row>
    <row r="49" spans="1:7" ht="30" x14ac:dyDescent="0.25">
      <c r="A49" s="45">
        <f>+A48+0.01</f>
        <v>6.01</v>
      </c>
      <c r="B49" s="50" t="s">
        <v>72</v>
      </c>
      <c r="C49" s="44">
        <f>+C27*0.1*1.5</f>
        <v>9.3322500000000002</v>
      </c>
      <c r="D49" s="45" t="s">
        <v>30</v>
      </c>
      <c r="E49" s="52"/>
      <c r="F49" s="52">
        <f t="shared" ref="F49" si="6">+C49*E49</f>
        <v>0</v>
      </c>
      <c r="G49" s="47"/>
    </row>
    <row r="50" spans="1:7" s="15" customFormat="1" ht="30" x14ac:dyDescent="0.25">
      <c r="A50" s="45">
        <f t="shared" ref="A50:A51" si="7">+A49+0.01</f>
        <v>6.02</v>
      </c>
      <c r="B50" s="51" t="s">
        <v>130</v>
      </c>
      <c r="C50" s="44">
        <v>60</v>
      </c>
      <c r="D50" s="45" t="s">
        <v>48</v>
      </c>
      <c r="E50" s="52"/>
      <c r="F50" s="52">
        <f>+C50*E50</f>
        <v>0</v>
      </c>
      <c r="G50" s="53"/>
    </row>
    <row r="51" spans="1:7" s="15" customFormat="1" ht="30" x14ac:dyDescent="0.25">
      <c r="A51" s="45">
        <f t="shared" si="7"/>
        <v>6.0299999999999994</v>
      </c>
      <c r="B51" s="51" t="s">
        <v>131</v>
      </c>
      <c r="C51" s="44">
        <f>6.4*1.6</f>
        <v>10.240000000000002</v>
      </c>
      <c r="D51" s="45" t="s">
        <v>30</v>
      </c>
      <c r="E51" s="52"/>
      <c r="F51" s="52">
        <f>+C51*E51</f>
        <v>0</v>
      </c>
      <c r="G51" s="53">
        <f>SUM(F49:F51)</f>
        <v>0</v>
      </c>
    </row>
    <row r="52" spans="1:7" x14ac:dyDescent="0.25">
      <c r="C52" s="44"/>
      <c r="D52" s="45"/>
      <c r="E52" s="46"/>
      <c r="F52" s="46"/>
      <c r="G52" s="47"/>
    </row>
    <row r="53" spans="1:7" x14ac:dyDescent="0.25">
      <c r="A53" s="12">
        <v>7</v>
      </c>
      <c r="B53" s="14" t="s">
        <v>104</v>
      </c>
      <c r="C53" s="44"/>
      <c r="D53" s="45"/>
      <c r="E53" s="46"/>
      <c r="F53" s="46"/>
      <c r="G53" s="47"/>
    </row>
    <row r="54" spans="1:7" s="15" customFormat="1" ht="30" x14ac:dyDescent="0.25">
      <c r="A54" s="45">
        <f>+A53+0.01</f>
        <v>7.01</v>
      </c>
      <c r="B54" s="51" t="s">
        <v>132</v>
      </c>
      <c r="C54" s="44">
        <v>10</v>
      </c>
      <c r="D54" s="45" t="s">
        <v>30</v>
      </c>
      <c r="E54" s="52"/>
      <c r="F54" s="52">
        <f t="shared" ref="F54:F57" si="8">+C54*E54</f>
        <v>0</v>
      </c>
      <c r="G54" s="53"/>
    </row>
    <row r="55" spans="1:7" x14ac:dyDescent="0.25">
      <c r="A55" s="45">
        <f>+A54+0.01</f>
        <v>7.02</v>
      </c>
      <c r="B55" s="51" t="s">
        <v>92</v>
      </c>
      <c r="C55" s="44">
        <v>25</v>
      </c>
      <c r="D55" s="45" t="s">
        <v>30</v>
      </c>
      <c r="E55" s="46"/>
      <c r="F55" s="52">
        <f t="shared" si="8"/>
        <v>0</v>
      </c>
      <c r="G55" s="47"/>
    </row>
    <row r="56" spans="1:7" x14ac:dyDescent="0.25">
      <c r="A56" s="45">
        <f t="shared" ref="A56:A57" si="9">+A55+0.01</f>
        <v>7.0299999999999994</v>
      </c>
      <c r="B56" s="51" t="s">
        <v>93</v>
      </c>
      <c r="C56" s="44">
        <v>32</v>
      </c>
      <c r="D56" s="45" t="s">
        <v>48</v>
      </c>
      <c r="E56" s="46"/>
      <c r="F56" s="52">
        <f t="shared" si="8"/>
        <v>0</v>
      </c>
      <c r="G56" s="47"/>
    </row>
    <row r="57" spans="1:7" x14ac:dyDescent="0.25">
      <c r="A57" s="45">
        <f t="shared" si="9"/>
        <v>7.0399999999999991</v>
      </c>
      <c r="B57" s="51" t="s">
        <v>94</v>
      </c>
      <c r="C57" s="44">
        <v>32</v>
      </c>
      <c r="D57" s="45" t="s">
        <v>48</v>
      </c>
      <c r="E57" s="46"/>
      <c r="F57" s="52">
        <f t="shared" si="8"/>
        <v>0</v>
      </c>
      <c r="G57" s="47">
        <f>SUM(F54:F57)</f>
        <v>0</v>
      </c>
    </row>
    <row r="58" spans="1:7" x14ac:dyDescent="0.25">
      <c r="C58" s="44"/>
      <c r="D58" s="45"/>
      <c r="E58" s="46"/>
      <c r="F58" s="46"/>
      <c r="G58" s="47"/>
    </row>
    <row r="59" spans="1:7" ht="29.25" x14ac:dyDescent="0.25">
      <c r="A59" s="12">
        <v>8</v>
      </c>
      <c r="B59" s="54" t="s">
        <v>108</v>
      </c>
      <c r="C59" s="44"/>
      <c r="D59" s="45"/>
      <c r="E59" s="46"/>
      <c r="F59" s="46"/>
      <c r="G59" s="47"/>
    </row>
    <row r="60" spans="1:7" s="15" customFormat="1" ht="30" x14ac:dyDescent="0.25">
      <c r="A60" s="45">
        <f>+A59+0.01</f>
        <v>8.01</v>
      </c>
      <c r="B60" s="51" t="s">
        <v>133</v>
      </c>
      <c r="C60" s="44">
        <v>7</v>
      </c>
      <c r="D60" s="45" t="s">
        <v>30</v>
      </c>
      <c r="E60" s="52"/>
      <c r="F60" s="52">
        <f>+E60*C60</f>
        <v>0</v>
      </c>
    </row>
    <row r="61" spans="1:7" ht="30" x14ac:dyDescent="0.25">
      <c r="A61" s="45">
        <f t="shared" ref="A61:A62" si="10">+A60+0.01</f>
        <v>8.02</v>
      </c>
      <c r="B61" s="50" t="s">
        <v>134</v>
      </c>
      <c r="C61" s="44">
        <f>7*6*0.2</f>
        <v>8.4</v>
      </c>
      <c r="D61" s="45" t="s">
        <v>30</v>
      </c>
      <c r="E61" s="52"/>
      <c r="F61" s="52">
        <f>+E61*C61</f>
        <v>0</v>
      </c>
      <c r="G61" s="47"/>
    </row>
    <row r="62" spans="1:7" s="15" customFormat="1" ht="30" x14ac:dyDescent="0.25">
      <c r="A62" s="45">
        <f t="shared" si="10"/>
        <v>8.0299999999999994</v>
      </c>
      <c r="B62" s="51" t="s">
        <v>135</v>
      </c>
      <c r="C62" s="44">
        <v>15</v>
      </c>
      <c r="D62" s="45" t="s">
        <v>30</v>
      </c>
      <c r="E62" s="52"/>
      <c r="F62" s="52">
        <f>+E62*C62</f>
        <v>0</v>
      </c>
      <c r="G62" s="53">
        <f>SUM(F60:F62)</f>
        <v>0</v>
      </c>
    </row>
    <row r="63" spans="1:7" x14ac:dyDescent="0.25">
      <c r="C63" s="44"/>
      <c r="D63" s="45"/>
      <c r="E63" s="46"/>
      <c r="F63" s="46"/>
      <c r="G63" s="47"/>
    </row>
    <row r="64" spans="1:7" s="15" customFormat="1" x14ac:dyDescent="0.25">
      <c r="A64" s="12">
        <v>9</v>
      </c>
      <c r="B64" s="75" t="s">
        <v>87</v>
      </c>
      <c r="C64" s="44"/>
      <c r="D64" s="45"/>
      <c r="E64" s="52"/>
      <c r="F64" s="46"/>
      <c r="G64" s="53"/>
    </row>
    <row r="65" spans="1:7" ht="18" customHeight="1" x14ac:dyDescent="0.25">
      <c r="A65" s="45">
        <f>+A64+0.01</f>
        <v>9.01</v>
      </c>
      <c r="B65" s="50" t="s">
        <v>85</v>
      </c>
      <c r="C65" s="44">
        <v>110</v>
      </c>
      <c r="D65" s="45" t="s">
        <v>48</v>
      </c>
      <c r="E65" s="46"/>
      <c r="F65" s="46">
        <f>+C65*E65</f>
        <v>0</v>
      </c>
      <c r="G65" s="47"/>
    </row>
    <row r="66" spans="1:7" x14ac:dyDescent="0.25">
      <c r="A66" s="45">
        <f t="shared" ref="A66:A67" si="11">+A65+0.01</f>
        <v>9.02</v>
      </c>
      <c r="B66" s="50" t="s">
        <v>86</v>
      </c>
      <c r="C66" s="44">
        <v>200</v>
      </c>
      <c r="D66" s="45" t="s">
        <v>48</v>
      </c>
      <c r="E66" s="46"/>
      <c r="F66" s="46">
        <f>+C66*E66</f>
        <v>0</v>
      </c>
      <c r="G66" s="47"/>
    </row>
    <row r="67" spans="1:7" s="15" customFormat="1" ht="30" x14ac:dyDescent="0.25">
      <c r="A67" s="45">
        <f t="shared" si="11"/>
        <v>9.0299999999999994</v>
      </c>
      <c r="B67" s="51" t="s">
        <v>136</v>
      </c>
      <c r="C67" s="44">
        <v>1</v>
      </c>
      <c r="D67" s="45" t="s">
        <v>29</v>
      </c>
      <c r="E67" s="52"/>
      <c r="F67" s="52">
        <f>+C67*E67</f>
        <v>0</v>
      </c>
      <c r="G67" s="53">
        <f>SUM(F65:F67)</f>
        <v>0</v>
      </c>
    </row>
    <row r="68" spans="1:7" s="15" customFormat="1" x14ac:dyDescent="0.25">
      <c r="A68" s="55"/>
      <c r="B68" s="51"/>
      <c r="C68" s="44"/>
      <c r="D68" s="45"/>
      <c r="E68" s="52"/>
      <c r="F68" s="46"/>
      <c r="G68" s="53"/>
    </row>
    <row r="69" spans="1:7" s="15" customFormat="1" x14ac:dyDescent="0.25">
      <c r="A69" s="12">
        <v>10</v>
      </c>
      <c r="B69" s="14" t="s">
        <v>27</v>
      </c>
      <c r="C69" s="44"/>
      <c r="D69" s="45"/>
      <c r="E69" s="46"/>
      <c r="F69" s="46">
        <f t="shared" ref="F69:F70" si="12">+E69*C69</f>
        <v>0</v>
      </c>
      <c r="G69" s="47"/>
    </row>
    <row r="70" spans="1:7" s="15" customFormat="1" x14ac:dyDescent="0.25">
      <c r="A70" s="45">
        <f>+A69+0.01</f>
        <v>10.01</v>
      </c>
      <c r="B70" s="50" t="s">
        <v>105</v>
      </c>
      <c r="C70" s="44">
        <v>1</v>
      </c>
      <c r="D70" s="45" t="s">
        <v>29</v>
      </c>
      <c r="E70" s="46"/>
      <c r="F70" s="46">
        <f t="shared" si="12"/>
        <v>0</v>
      </c>
      <c r="G70" s="47"/>
    </row>
    <row r="71" spans="1:7" x14ac:dyDescent="0.25">
      <c r="A71" s="45">
        <f t="shared" ref="A71:A72" si="13">+A70+0.01</f>
        <v>10.02</v>
      </c>
      <c r="B71" s="3" t="s">
        <v>137</v>
      </c>
      <c r="C71" s="44">
        <v>17</v>
      </c>
      <c r="D71" s="45" t="s">
        <v>33</v>
      </c>
      <c r="E71" s="46"/>
      <c r="F71" s="46">
        <f>+E71*C71</f>
        <v>0</v>
      </c>
      <c r="G71" s="3"/>
    </row>
    <row r="72" spans="1:7" s="15" customFormat="1" ht="30" x14ac:dyDescent="0.25">
      <c r="A72" s="45">
        <f t="shared" si="13"/>
        <v>10.029999999999999</v>
      </c>
      <c r="B72" s="51" t="s">
        <v>138</v>
      </c>
      <c r="C72" s="44">
        <v>1</v>
      </c>
      <c r="D72" s="45" t="s">
        <v>29</v>
      </c>
      <c r="E72" s="74"/>
      <c r="F72" s="52">
        <f>+E72*C72</f>
        <v>0</v>
      </c>
      <c r="G72" s="53">
        <f>SUM(F70:F72)</f>
        <v>0</v>
      </c>
    </row>
    <row r="73" spans="1:7" x14ac:dyDescent="0.25">
      <c r="C73" s="44"/>
      <c r="D73" s="45"/>
      <c r="E73" s="3"/>
      <c r="F73" s="46">
        <f t="shared" ref="F73:F74" si="14">+E74*C73</f>
        <v>0</v>
      </c>
      <c r="G73" s="47"/>
    </row>
    <row r="74" spans="1:7" x14ac:dyDescent="0.25">
      <c r="A74" s="12">
        <v>11</v>
      </c>
      <c r="B74" s="14" t="s">
        <v>28</v>
      </c>
      <c r="C74" s="44"/>
      <c r="D74" s="45"/>
      <c r="E74" s="46"/>
      <c r="F74" s="46">
        <f t="shared" si="14"/>
        <v>0</v>
      </c>
      <c r="G74" s="47"/>
    </row>
    <row r="75" spans="1:7" ht="14.25" customHeight="1" x14ac:dyDescent="0.25">
      <c r="A75" s="45">
        <f>+A74+0.01</f>
        <v>11.01</v>
      </c>
      <c r="B75" s="51" t="s">
        <v>157</v>
      </c>
      <c r="C75" s="44">
        <v>1</v>
      </c>
      <c r="D75" s="45" t="s">
        <v>29</v>
      </c>
      <c r="E75" s="52"/>
      <c r="F75" s="52">
        <f>+E75*C75</f>
        <v>0</v>
      </c>
      <c r="G75" s="15"/>
    </row>
    <row r="76" spans="1:7" ht="30" x14ac:dyDescent="0.25">
      <c r="A76" s="45">
        <f>+A75+0.01</f>
        <v>11.02</v>
      </c>
      <c r="B76" s="51" t="s">
        <v>139</v>
      </c>
      <c r="C76" s="86">
        <f>183*0.05</f>
        <v>9.15</v>
      </c>
      <c r="D76" s="45" t="s">
        <v>33</v>
      </c>
      <c r="E76" s="52"/>
      <c r="F76" s="52">
        <f>+C76*E76</f>
        <v>0</v>
      </c>
      <c r="G76" s="53">
        <f>SUM(F75:F76)</f>
        <v>0</v>
      </c>
    </row>
    <row r="77" spans="1:7" x14ac:dyDescent="0.25">
      <c r="A77" s="45"/>
      <c r="B77" s="51"/>
      <c r="C77" s="44"/>
      <c r="D77" s="45"/>
      <c r="E77" s="52"/>
      <c r="F77" s="52"/>
      <c r="G77" s="53"/>
    </row>
    <row r="78" spans="1:7" s="15" customFormat="1" x14ac:dyDescent="0.25">
      <c r="A78" s="12">
        <v>12</v>
      </c>
      <c r="B78" s="75" t="s">
        <v>109</v>
      </c>
      <c r="C78" s="44"/>
      <c r="D78" s="45"/>
      <c r="E78" s="46"/>
      <c r="F78" s="46"/>
      <c r="G78" s="47"/>
    </row>
    <row r="79" spans="1:7" s="15" customFormat="1" ht="60" x14ac:dyDescent="0.2">
      <c r="A79" s="45">
        <f>+A78+0.01</f>
        <v>12.01</v>
      </c>
      <c r="B79" s="51" t="s">
        <v>113</v>
      </c>
      <c r="C79" s="44">
        <v>20</v>
      </c>
      <c r="D79" s="45" t="s">
        <v>67</v>
      </c>
      <c r="E79" s="52"/>
      <c r="F79" s="52">
        <f>+E79*C79</f>
        <v>0</v>
      </c>
      <c r="G79" s="47"/>
    </row>
    <row r="80" spans="1:7" ht="45" x14ac:dyDescent="0.25">
      <c r="A80" s="45">
        <f t="shared" ref="A80:A88" si="15">+A79+0.01</f>
        <v>12.02</v>
      </c>
      <c r="B80" s="51" t="s">
        <v>140</v>
      </c>
      <c r="C80" s="44">
        <v>1</v>
      </c>
      <c r="D80" s="45" t="s">
        <v>67</v>
      </c>
      <c r="E80" s="52"/>
      <c r="F80" s="52">
        <f t="shared" ref="F80:F87" si="16">+E80*C80</f>
        <v>0</v>
      </c>
      <c r="G80" s="47"/>
    </row>
    <row r="81" spans="1:7" ht="75" x14ac:dyDescent="0.25">
      <c r="A81" s="45">
        <f t="shared" si="15"/>
        <v>12.03</v>
      </c>
      <c r="B81" s="51" t="s">
        <v>141</v>
      </c>
      <c r="C81" s="44">
        <v>80</v>
      </c>
      <c r="D81" s="45" t="s">
        <v>111</v>
      </c>
      <c r="E81" s="52"/>
      <c r="F81" s="52">
        <f t="shared" si="16"/>
        <v>0</v>
      </c>
      <c r="G81" s="47"/>
    </row>
    <row r="82" spans="1:7" ht="30" x14ac:dyDescent="0.25">
      <c r="A82" s="45">
        <f t="shared" si="15"/>
        <v>12.04</v>
      </c>
      <c r="B82" s="51" t="s">
        <v>112</v>
      </c>
      <c r="C82" s="44">
        <v>1</v>
      </c>
      <c r="D82" s="45" t="s">
        <v>67</v>
      </c>
      <c r="E82" s="52"/>
      <c r="F82" s="52">
        <f t="shared" si="16"/>
        <v>0</v>
      </c>
      <c r="G82" s="47"/>
    </row>
    <row r="83" spans="1:7" ht="90" x14ac:dyDescent="0.25">
      <c r="A83" s="45">
        <f t="shared" si="15"/>
        <v>12.049999999999999</v>
      </c>
      <c r="B83" s="51" t="s">
        <v>142</v>
      </c>
      <c r="C83" s="44">
        <v>260</v>
      </c>
      <c r="D83" s="45" t="s">
        <v>111</v>
      </c>
      <c r="E83" s="52"/>
      <c r="F83" s="52">
        <f t="shared" si="16"/>
        <v>0</v>
      </c>
      <c r="G83" s="47"/>
    </row>
    <row r="84" spans="1:7" ht="90" x14ac:dyDescent="0.25">
      <c r="A84" s="45">
        <f t="shared" si="15"/>
        <v>12.059999999999999</v>
      </c>
      <c r="B84" s="51" t="s">
        <v>143</v>
      </c>
      <c r="C84" s="44">
        <v>204.5736</v>
      </c>
      <c r="D84" s="45" t="s">
        <v>111</v>
      </c>
      <c r="E84" s="52"/>
      <c r="F84" s="52">
        <f t="shared" si="16"/>
        <v>0</v>
      </c>
      <c r="G84" s="47"/>
    </row>
    <row r="85" spans="1:7" ht="90" x14ac:dyDescent="0.25">
      <c r="A85" s="45">
        <f t="shared" si="15"/>
        <v>12.069999999999999</v>
      </c>
      <c r="B85" s="51" t="s">
        <v>144</v>
      </c>
      <c r="C85" s="44">
        <v>200</v>
      </c>
      <c r="D85" s="45" t="s">
        <v>111</v>
      </c>
      <c r="E85" s="52"/>
      <c r="F85" s="52">
        <f t="shared" si="16"/>
        <v>0</v>
      </c>
      <c r="G85" s="47"/>
    </row>
    <row r="86" spans="1:7" ht="90" x14ac:dyDescent="0.25">
      <c r="A86" s="45">
        <f t="shared" si="15"/>
        <v>12.079999999999998</v>
      </c>
      <c r="B86" s="51" t="s">
        <v>145</v>
      </c>
      <c r="C86" s="44">
        <v>300</v>
      </c>
      <c r="D86" s="45" t="s">
        <v>111</v>
      </c>
      <c r="E86" s="52"/>
      <c r="F86" s="52">
        <f t="shared" si="16"/>
        <v>0</v>
      </c>
      <c r="G86" s="47"/>
    </row>
    <row r="87" spans="1:7" ht="30" x14ac:dyDescent="0.25">
      <c r="A87" s="45">
        <f t="shared" si="15"/>
        <v>12.089999999999998</v>
      </c>
      <c r="B87" s="51" t="s">
        <v>114</v>
      </c>
      <c r="C87" s="44">
        <v>60</v>
      </c>
      <c r="D87" s="45" t="s">
        <v>66</v>
      </c>
      <c r="E87" s="52"/>
      <c r="F87" s="52">
        <f t="shared" si="16"/>
        <v>0</v>
      </c>
      <c r="G87" s="3"/>
    </row>
    <row r="88" spans="1:7" ht="75" x14ac:dyDescent="0.25">
      <c r="A88" s="45">
        <f t="shared" si="15"/>
        <v>12.099999999999998</v>
      </c>
      <c r="B88" s="51" t="s">
        <v>154</v>
      </c>
      <c r="C88" s="44">
        <v>20</v>
      </c>
      <c r="D88" s="45" t="s">
        <v>22</v>
      </c>
      <c r="E88" s="52"/>
      <c r="F88" s="52">
        <f t="shared" ref="F88" si="17">+C88*E88</f>
        <v>0</v>
      </c>
      <c r="G88" s="53">
        <f>SUM(F79:F88)</f>
        <v>0</v>
      </c>
    </row>
    <row r="89" spans="1:7" x14ac:dyDescent="0.25">
      <c r="A89" s="12"/>
      <c r="B89" s="50"/>
      <c r="C89" s="44"/>
      <c r="D89" s="45"/>
      <c r="E89" s="46"/>
      <c r="F89" s="46"/>
      <c r="G89" s="47"/>
    </row>
    <row r="90" spans="1:7" x14ac:dyDescent="0.25">
      <c r="A90" s="12">
        <v>13</v>
      </c>
      <c r="B90" s="54" t="s">
        <v>19</v>
      </c>
      <c r="C90" s="44"/>
      <c r="D90" s="45"/>
      <c r="E90" s="46"/>
      <c r="F90" s="46"/>
      <c r="G90" s="47"/>
    </row>
    <row r="91" spans="1:7" s="15" customFormat="1" x14ac:dyDescent="0.25">
      <c r="A91" s="45">
        <f>+A90+0.01</f>
        <v>13.01</v>
      </c>
      <c r="B91" s="50" t="s">
        <v>155</v>
      </c>
      <c r="C91" s="44">
        <v>28</v>
      </c>
      <c r="D91" s="45" t="s">
        <v>22</v>
      </c>
      <c r="E91" s="46"/>
      <c r="F91" s="46">
        <f>+E91*C91</f>
        <v>0</v>
      </c>
      <c r="G91" s="47"/>
    </row>
    <row r="92" spans="1:7" ht="45" x14ac:dyDescent="0.25">
      <c r="A92" s="45">
        <f t="shared" ref="A92:A94" si="18">+A91+0.01</f>
        <v>13.02</v>
      </c>
      <c r="B92" s="51" t="s">
        <v>146</v>
      </c>
      <c r="C92" s="44">
        <f>7.3+7.3</f>
        <v>14.6</v>
      </c>
      <c r="D92" s="45" t="s">
        <v>48</v>
      </c>
      <c r="E92" s="52"/>
      <c r="F92" s="52">
        <f t="shared" ref="F92:F93" si="19">+C92*E92</f>
        <v>0</v>
      </c>
      <c r="G92" s="53"/>
    </row>
    <row r="93" spans="1:7" ht="45" x14ac:dyDescent="0.25">
      <c r="A93" s="45">
        <f t="shared" si="18"/>
        <v>13.03</v>
      </c>
      <c r="B93" s="51" t="s">
        <v>147</v>
      </c>
      <c r="C93" s="44">
        <v>40</v>
      </c>
      <c r="D93" s="45" t="s">
        <v>48</v>
      </c>
      <c r="E93" s="52"/>
      <c r="F93" s="52">
        <f t="shared" si="19"/>
        <v>0</v>
      </c>
      <c r="G93" s="53"/>
    </row>
    <row r="94" spans="1:7" ht="30" x14ac:dyDescent="0.25">
      <c r="A94" s="45">
        <f t="shared" si="18"/>
        <v>13.04</v>
      </c>
      <c r="B94" s="51" t="s">
        <v>148</v>
      </c>
      <c r="C94" s="44">
        <v>16</v>
      </c>
      <c r="D94" s="45" t="s">
        <v>33</v>
      </c>
      <c r="E94" s="52"/>
      <c r="F94" s="52">
        <f>+C94*E94</f>
        <v>0</v>
      </c>
      <c r="G94" s="53">
        <f>SUM(F91:F94)</f>
        <v>0</v>
      </c>
    </row>
    <row r="95" spans="1:7" s="15" customFormat="1" x14ac:dyDescent="0.25">
      <c r="A95" s="45"/>
      <c r="B95" s="84"/>
      <c r="C95" s="44"/>
      <c r="D95" s="45"/>
      <c r="E95" s="52"/>
      <c r="F95" s="52"/>
      <c r="G95" s="53"/>
    </row>
    <row r="96" spans="1:7" s="15" customFormat="1" x14ac:dyDescent="0.25">
      <c r="A96" s="12">
        <v>14</v>
      </c>
      <c r="B96" s="14" t="s">
        <v>110</v>
      </c>
      <c r="C96" s="44"/>
      <c r="D96" s="45"/>
      <c r="E96" s="46"/>
      <c r="F96" s="46"/>
      <c r="G96" s="47"/>
    </row>
    <row r="97" spans="1:7" s="15" customFormat="1" x14ac:dyDescent="0.25">
      <c r="A97" s="45">
        <f>+A96+0.01</f>
        <v>14.01</v>
      </c>
      <c r="B97" s="3" t="s">
        <v>149</v>
      </c>
      <c r="C97" s="44">
        <f>+((C12*0.8*2)+(C55*2)+C62+(6*1.2*2)+(C92*0.35)+(C93*0.55)+100)*1.1</f>
        <v>350.36099999999999</v>
      </c>
      <c r="D97" s="45" t="s">
        <v>30</v>
      </c>
      <c r="E97" s="46"/>
      <c r="F97" s="46">
        <f>+E97*C97</f>
        <v>0</v>
      </c>
      <c r="G97" s="53">
        <f>+F97</f>
        <v>0</v>
      </c>
    </row>
    <row r="98" spans="1:7" s="15" customFormat="1" x14ac:dyDescent="0.25">
      <c r="A98" s="45"/>
      <c r="B98" s="3"/>
      <c r="C98" s="44"/>
      <c r="D98" s="45"/>
      <c r="E98" s="46"/>
      <c r="F98" s="46"/>
      <c r="G98" s="53"/>
    </row>
    <row r="99" spans="1:7" x14ac:dyDescent="0.25">
      <c r="A99" s="12">
        <v>15</v>
      </c>
      <c r="B99" s="14" t="s">
        <v>106</v>
      </c>
      <c r="E99" s="3"/>
      <c r="F99" s="76"/>
      <c r="G99" s="53"/>
    </row>
    <row r="100" spans="1:7" x14ac:dyDescent="0.25">
      <c r="A100" s="45">
        <f>+A99+0.01</f>
        <v>15.01</v>
      </c>
      <c r="B100" s="3" t="s">
        <v>107</v>
      </c>
      <c r="C100" s="44">
        <v>1</v>
      </c>
      <c r="D100" s="45" t="s">
        <v>29</v>
      </c>
      <c r="E100" s="46"/>
      <c r="F100" s="46">
        <f>+E100*C100</f>
        <v>0</v>
      </c>
      <c r="G100" s="53">
        <f>+F100</f>
        <v>0</v>
      </c>
    </row>
    <row r="101" spans="1:7" x14ac:dyDescent="0.25">
      <c r="E101" s="3"/>
      <c r="F101" s="76"/>
      <c r="G101" s="53"/>
    </row>
    <row r="102" spans="1:7" x14ac:dyDescent="0.25">
      <c r="B102" s="14" t="s">
        <v>13</v>
      </c>
      <c r="E102" s="77"/>
      <c r="F102" s="76"/>
      <c r="G102" s="78">
        <f>SUM(G11:G100)</f>
        <v>0</v>
      </c>
    </row>
    <row r="103" spans="1:7" x14ac:dyDescent="0.25">
      <c r="B103" s="14"/>
      <c r="E103" s="77"/>
      <c r="F103" s="76"/>
      <c r="G103" s="53"/>
    </row>
    <row r="104" spans="1:7" x14ac:dyDescent="0.25">
      <c r="B104" s="14" t="s">
        <v>5</v>
      </c>
      <c r="E104" s="77"/>
    </row>
    <row r="105" spans="1:7" x14ac:dyDescent="0.25">
      <c r="B105" s="90" t="s">
        <v>150</v>
      </c>
      <c r="C105" s="90"/>
      <c r="D105" s="79">
        <v>0.1</v>
      </c>
      <c r="E105" s="80"/>
      <c r="F105" s="52">
        <f>+D105*$G$102</f>
        <v>0</v>
      </c>
    </row>
    <row r="106" spans="1:7" x14ac:dyDescent="0.25">
      <c r="B106" s="90" t="s">
        <v>151</v>
      </c>
      <c r="C106" s="90"/>
      <c r="D106" s="79">
        <v>0.18</v>
      </c>
      <c r="E106" s="3"/>
      <c r="F106" s="52">
        <f>+D106*$F$105</f>
        <v>0</v>
      </c>
    </row>
    <row r="107" spans="1:7" x14ac:dyDescent="0.25">
      <c r="B107" s="90" t="s">
        <v>8</v>
      </c>
      <c r="C107" s="90"/>
      <c r="D107" s="79">
        <v>3.5000000000000003E-2</v>
      </c>
      <c r="E107" s="3"/>
      <c r="F107" s="52">
        <f t="shared" ref="F107:F112" si="20">+D107*$G$102</f>
        <v>0</v>
      </c>
    </row>
    <row r="108" spans="1:7" x14ac:dyDescent="0.25">
      <c r="B108" s="90" t="s">
        <v>9</v>
      </c>
      <c r="C108" s="90"/>
      <c r="D108" s="79">
        <v>0.01</v>
      </c>
      <c r="E108" s="3"/>
      <c r="F108" s="52">
        <f t="shared" si="20"/>
        <v>0</v>
      </c>
    </row>
    <row r="109" spans="1:7" x14ac:dyDescent="0.25">
      <c r="B109" s="90" t="s">
        <v>10</v>
      </c>
      <c r="C109" s="90"/>
      <c r="D109" s="79">
        <v>1E-3</v>
      </c>
      <c r="E109" s="3"/>
      <c r="F109" s="52">
        <f t="shared" si="20"/>
        <v>0</v>
      </c>
    </row>
    <row r="110" spans="1:7" x14ac:dyDescent="0.25">
      <c r="B110" s="90" t="s">
        <v>11</v>
      </c>
      <c r="C110" s="90"/>
      <c r="D110" s="79">
        <v>0.05</v>
      </c>
      <c r="E110" s="3"/>
      <c r="F110" s="52">
        <f t="shared" si="20"/>
        <v>0</v>
      </c>
    </row>
    <row r="111" spans="1:7" x14ac:dyDescent="0.25">
      <c r="B111" s="90" t="s">
        <v>156</v>
      </c>
      <c r="C111" s="90"/>
      <c r="D111" s="79">
        <v>2.5000000000000001E-2</v>
      </c>
      <c r="E111" s="3"/>
      <c r="F111" s="52">
        <f t="shared" si="20"/>
        <v>0</v>
      </c>
    </row>
    <row r="112" spans="1:7" x14ac:dyDescent="0.25">
      <c r="B112" s="91" t="s">
        <v>14</v>
      </c>
      <c r="C112" s="91"/>
      <c r="D112" s="81">
        <v>0.02</v>
      </c>
      <c r="E112" s="3"/>
      <c r="F112" s="52">
        <f t="shared" si="20"/>
        <v>0</v>
      </c>
      <c r="G112" s="78">
        <f>SUM(F105:F112)</f>
        <v>0</v>
      </c>
    </row>
    <row r="113" spans="2:7" x14ac:dyDescent="0.25">
      <c r="D113" s="81"/>
      <c r="E113" s="3"/>
      <c r="G113" s="3"/>
    </row>
    <row r="114" spans="2:7" x14ac:dyDescent="0.25">
      <c r="E114" s="77"/>
    </row>
    <row r="115" spans="2:7" x14ac:dyDescent="0.25">
      <c r="B115" s="14" t="s">
        <v>12</v>
      </c>
      <c r="E115" s="77"/>
      <c r="G115" s="78">
        <f>SUM(G102:G112)</f>
        <v>0</v>
      </c>
    </row>
    <row r="116" spans="2:7" x14ac:dyDescent="0.25">
      <c r="E116" s="77"/>
    </row>
    <row r="117" spans="2:7" ht="18" customHeight="1" x14ac:dyDescent="0.25">
      <c r="E117" s="77"/>
    </row>
    <row r="118" spans="2:7" x14ac:dyDescent="0.25">
      <c r="B118" s="25"/>
      <c r="C118" s="25"/>
      <c r="D118" s="26"/>
      <c r="E118" s="29"/>
    </row>
    <row r="119" spans="2:7" ht="16.5" customHeight="1" x14ac:dyDescent="0.25">
      <c r="B119" s="85"/>
      <c r="C119" s="85"/>
      <c r="D119" s="25"/>
      <c r="E119" s="3"/>
    </row>
    <row r="120" spans="2:7" x14ac:dyDescent="0.25">
      <c r="B120" s="85"/>
      <c r="C120" s="85"/>
      <c r="D120" s="25"/>
      <c r="E120" s="3"/>
    </row>
    <row r="121" spans="2:7" x14ac:dyDescent="0.25">
      <c r="B121"/>
      <c r="C121" s="25"/>
      <c r="D121" s="25"/>
      <c r="E121" s="3"/>
    </row>
    <row r="130" ht="15" customHeight="1" x14ac:dyDescent="0.25"/>
    <row r="134" ht="30" customHeight="1" x14ac:dyDescent="0.25"/>
    <row r="135" ht="23.25" customHeight="1" x14ac:dyDescent="0.25"/>
    <row r="140" ht="27" customHeight="1" x14ac:dyDescent="0.25"/>
  </sheetData>
  <mergeCells count="15">
    <mergeCell ref="A6:E6"/>
    <mergeCell ref="A1:G1"/>
    <mergeCell ref="A2:G2"/>
    <mergeCell ref="A3:G3"/>
    <mergeCell ref="A4:G4"/>
    <mergeCell ref="A5:G5"/>
    <mergeCell ref="B111:C111"/>
    <mergeCell ref="B112:C112"/>
    <mergeCell ref="A7:G7"/>
    <mergeCell ref="B105:C105"/>
    <mergeCell ref="B106:C106"/>
    <mergeCell ref="B107:C107"/>
    <mergeCell ref="B108:C108"/>
    <mergeCell ref="B109:C109"/>
    <mergeCell ref="B110:C110"/>
  </mergeCells>
  <conditionalFormatting sqref="F11:F36 F43:F98">
    <cfRule type="cellIs" dxfId="7" priority="1" operator="equal">
      <formula>0</formula>
    </cfRule>
  </conditionalFormatting>
  <conditionalFormatting sqref="F38:F41">
    <cfRule type="cellIs" dxfId="6" priority="11" operator="equal">
      <formula>0</formula>
    </cfRule>
  </conditionalFormatting>
  <conditionalFormatting sqref="F100">
    <cfRule type="cellIs" dxfId="5" priority="7" operator="equal">
      <formula>0</formula>
    </cfRule>
  </conditionalFormatting>
  <conditionalFormatting sqref="G46">
    <cfRule type="cellIs" dxfId="4" priority="8" operator="equal">
      <formula>0</formula>
    </cfRule>
  </conditionalFormatting>
  <printOptions verticalCentered="1"/>
  <pageMargins left="0.7" right="0.7" top="0.75" bottom="0.75" header="0.3" footer="0.3"/>
  <pageSetup paperSize="9" scale="80" orientation="portrait" r:id="rId1"/>
  <rowBreaks count="3" manualBreakCount="3">
    <brk id="42" max="6" man="1"/>
    <brk id="76" max="6" man="1"/>
    <brk id="85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0"/>
  <sheetViews>
    <sheetView view="pageBreakPreview" topLeftCell="A87" zoomScaleNormal="100" zoomScaleSheetLayoutView="100" workbookViewId="0">
      <selection activeCell="C92" sqref="C92"/>
    </sheetView>
  </sheetViews>
  <sheetFormatPr baseColWidth="10" defaultRowHeight="15" x14ac:dyDescent="0.25"/>
  <cols>
    <col min="1" max="1" width="5.5703125" style="3" bestFit="1" customWidth="1"/>
    <col min="2" max="2" width="39.7109375" style="3" customWidth="1"/>
    <col min="3" max="3" width="8.85546875" style="3" bestFit="1" customWidth="1"/>
    <col min="4" max="4" width="6.42578125" style="34" bestFit="1" customWidth="1"/>
    <col min="5" max="5" width="10" style="35" bestFit="1" customWidth="1"/>
    <col min="6" max="6" width="12.7109375" style="3" bestFit="1" customWidth="1"/>
    <col min="7" max="7" width="16" style="14" bestFit="1" customWidth="1"/>
    <col min="8" max="16384" width="11.42578125" style="3"/>
  </cols>
  <sheetData>
    <row r="1" spans="1:13" ht="18.75" customHeight="1" x14ac:dyDescent="0.3">
      <c r="A1" s="93" t="s">
        <v>15</v>
      </c>
      <c r="B1" s="93"/>
      <c r="C1" s="93"/>
      <c r="D1" s="93"/>
      <c r="E1" s="93"/>
      <c r="F1" s="93"/>
      <c r="G1" s="93"/>
    </row>
    <row r="2" spans="1:13" ht="23.25" customHeight="1" x14ac:dyDescent="0.25">
      <c r="A2" s="94" t="s">
        <v>16</v>
      </c>
      <c r="B2" s="94"/>
      <c r="C2" s="94"/>
      <c r="D2" s="94"/>
      <c r="E2" s="94"/>
      <c r="F2" s="94"/>
      <c r="G2" s="94"/>
    </row>
    <row r="3" spans="1:13" ht="18.75" customHeight="1" x14ac:dyDescent="0.3">
      <c r="A3" s="93" t="s">
        <v>17</v>
      </c>
      <c r="B3" s="93"/>
      <c r="C3" s="93"/>
      <c r="D3" s="93"/>
      <c r="E3" s="93"/>
      <c r="F3" s="93"/>
      <c r="G3" s="93"/>
    </row>
    <row r="4" spans="1:13" ht="15" customHeight="1" x14ac:dyDescent="0.25">
      <c r="A4" s="95" t="s">
        <v>44</v>
      </c>
      <c r="B4" s="95"/>
      <c r="C4" s="95"/>
      <c r="D4" s="95"/>
      <c r="E4" s="95"/>
      <c r="F4" s="95"/>
      <c r="G4" s="95"/>
    </row>
    <row r="5" spans="1:13" ht="15.75" x14ac:dyDescent="0.25">
      <c r="A5" s="96" t="s">
        <v>18</v>
      </c>
      <c r="B5" s="96"/>
      <c r="C5" s="96"/>
      <c r="D5" s="96"/>
      <c r="E5" s="96"/>
      <c r="F5" s="96"/>
      <c r="G5" s="96"/>
    </row>
    <row r="6" spans="1:13" s="36" customFormat="1" ht="21.75" customHeight="1" x14ac:dyDescent="0.25">
      <c r="A6" s="92" t="s">
        <v>53</v>
      </c>
      <c r="B6" s="92"/>
      <c r="C6" s="92"/>
      <c r="D6" s="92"/>
      <c r="E6" s="92"/>
      <c r="G6" s="37"/>
      <c r="J6" s="36" t="s">
        <v>56</v>
      </c>
      <c r="K6" s="36">
        <v>1</v>
      </c>
      <c r="L6" s="46">
        <v>3000</v>
      </c>
      <c r="M6" s="46">
        <f>+K6*L6</f>
        <v>3000</v>
      </c>
    </row>
    <row r="7" spans="1:13" s="36" customFormat="1" ht="12" customHeight="1" x14ac:dyDescent="0.25">
      <c r="A7" s="92" t="s">
        <v>54</v>
      </c>
      <c r="B7" s="92"/>
      <c r="C7" s="92"/>
      <c r="D7" s="92"/>
      <c r="E7" s="92"/>
      <c r="F7" s="92"/>
      <c r="G7" s="92"/>
      <c r="J7" s="36" t="s">
        <v>57</v>
      </c>
      <c r="K7" s="36">
        <v>2</v>
      </c>
      <c r="L7" s="46">
        <v>1500</v>
      </c>
      <c r="M7" s="46">
        <f t="shared" ref="M7:M8" si="0">+K7*L7</f>
        <v>3000</v>
      </c>
    </row>
    <row r="8" spans="1:13" ht="15.75" thickBot="1" x14ac:dyDescent="0.3">
      <c r="A8" s="4"/>
      <c r="B8" s="4"/>
      <c r="C8" s="4"/>
      <c r="D8" s="6"/>
      <c r="E8" s="7"/>
      <c r="F8" s="4"/>
      <c r="G8" s="5"/>
      <c r="J8" s="3" t="s">
        <v>58</v>
      </c>
      <c r="K8" s="3">
        <v>1</v>
      </c>
      <c r="L8" s="46">
        <v>3500</v>
      </c>
      <c r="M8" s="46">
        <f t="shared" si="0"/>
        <v>3500</v>
      </c>
    </row>
    <row r="9" spans="1:13" ht="15.75" thickBot="1" x14ac:dyDescent="0.3">
      <c r="A9" s="8" t="s">
        <v>42</v>
      </c>
      <c r="B9" s="9" t="s">
        <v>0</v>
      </c>
      <c r="C9" s="9" t="s">
        <v>2</v>
      </c>
      <c r="D9" s="9" t="s">
        <v>1</v>
      </c>
      <c r="E9" s="9" t="s">
        <v>3</v>
      </c>
      <c r="F9" s="9" t="s">
        <v>4</v>
      </c>
      <c r="G9" s="10" t="s">
        <v>43</v>
      </c>
      <c r="J9" s="3" t="s">
        <v>59</v>
      </c>
      <c r="L9" s="46"/>
      <c r="M9" s="46">
        <f>SUM(M6:M8)</f>
        <v>9500</v>
      </c>
    </row>
    <row r="10" spans="1:13" x14ac:dyDescent="0.25">
      <c r="A10" s="11"/>
      <c r="B10" s="12"/>
      <c r="C10" s="12"/>
      <c r="D10" s="12"/>
      <c r="E10" s="12"/>
      <c r="F10" s="12"/>
      <c r="G10" s="13"/>
      <c r="M10" s="46">
        <f>+M9*5</f>
        <v>47500</v>
      </c>
    </row>
    <row r="11" spans="1:13" x14ac:dyDescent="0.25">
      <c r="A11" s="12">
        <v>1</v>
      </c>
      <c r="B11" s="1" t="s">
        <v>23</v>
      </c>
      <c r="C11" s="44"/>
      <c r="D11" s="45"/>
      <c r="E11" s="46"/>
      <c r="F11" s="46"/>
      <c r="G11" s="47"/>
    </row>
    <row r="12" spans="1:13" s="15" customFormat="1" ht="30" x14ac:dyDescent="0.25">
      <c r="A12" s="45">
        <f>+A11+0.01</f>
        <v>1.01</v>
      </c>
      <c r="B12" s="71" t="s">
        <v>55</v>
      </c>
      <c r="C12" s="49">
        <f>101+102+60</f>
        <v>263</v>
      </c>
      <c r="D12" s="57" t="s">
        <v>32</v>
      </c>
      <c r="E12" s="58">
        <f>683*0.3</f>
        <v>204.9</v>
      </c>
      <c r="F12" s="58">
        <f>+C12*E12</f>
        <v>53888.700000000004</v>
      </c>
      <c r="G12" s="53"/>
    </row>
    <row r="13" spans="1:13" x14ac:dyDescent="0.25">
      <c r="A13" s="45">
        <f t="shared" ref="A13:A16" si="1">+A12+0.01</f>
        <v>1.02</v>
      </c>
      <c r="B13" s="66" t="s">
        <v>20</v>
      </c>
      <c r="C13" s="49">
        <v>2350</v>
      </c>
      <c r="D13" s="57" t="s">
        <v>30</v>
      </c>
      <c r="E13" s="59">
        <v>15</v>
      </c>
      <c r="F13" s="59">
        <f>+E13*C13</f>
        <v>35250</v>
      </c>
      <c r="G13" s="47"/>
    </row>
    <row r="14" spans="1:13" x14ac:dyDescent="0.25">
      <c r="A14" s="45">
        <f t="shared" si="1"/>
        <v>1.03</v>
      </c>
      <c r="B14" s="66" t="s">
        <v>21</v>
      </c>
      <c r="C14" s="49">
        <v>38</v>
      </c>
      <c r="D14" s="57" t="s">
        <v>22</v>
      </c>
      <c r="E14" s="59">
        <v>3500</v>
      </c>
      <c r="F14" s="59">
        <f t="shared" ref="F14:F37" si="2">+E14*C14</f>
        <v>133000</v>
      </c>
      <c r="G14" s="47"/>
    </row>
    <row r="15" spans="1:13" s="15" customFormat="1" ht="30" x14ac:dyDescent="0.25">
      <c r="A15" s="45">
        <f t="shared" si="1"/>
        <v>1.04</v>
      </c>
      <c r="B15" s="61" t="s">
        <v>51</v>
      </c>
      <c r="C15" s="49">
        <v>1</v>
      </c>
      <c r="D15" s="57" t="s">
        <v>22</v>
      </c>
      <c r="E15" s="58">
        <v>5500</v>
      </c>
      <c r="F15" s="58">
        <f t="shared" si="2"/>
        <v>5500</v>
      </c>
      <c r="G15" s="53"/>
    </row>
    <row r="16" spans="1:13" x14ac:dyDescent="0.25">
      <c r="A16" s="45">
        <f t="shared" si="1"/>
        <v>1.05</v>
      </c>
      <c r="B16" s="66" t="s">
        <v>24</v>
      </c>
      <c r="C16" s="49">
        <v>1</v>
      </c>
      <c r="D16" s="57" t="s">
        <v>29</v>
      </c>
      <c r="E16" s="59">
        <v>60000</v>
      </c>
      <c r="F16" s="59">
        <f t="shared" si="2"/>
        <v>60000</v>
      </c>
      <c r="G16" s="47">
        <f>SUM(F12:F16)</f>
        <v>287638.7</v>
      </c>
    </row>
    <row r="17" spans="1:8" x14ac:dyDescent="0.25">
      <c r="C17" s="44"/>
      <c r="D17" s="45"/>
      <c r="E17" s="46"/>
      <c r="F17" s="46">
        <f t="shared" si="2"/>
        <v>0</v>
      </c>
      <c r="G17" s="47"/>
    </row>
    <row r="18" spans="1:8" x14ac:dyDescent="0.25">
      <c r="A18" s="12">
        <v>2</v>
      </c>
      <c r="B18" s="1" t="s">
        <v>25</v>
      </c>
      <c r="C18" s="44"/>
      <c r="D18" s="45"/>
      <c r="E18" s="46"/>
      <c r="F18" s="46">
        <f t="shared" si="2"/>
        <v>0</v>
      </c>
      <c r="G18" s="47"/>
    </row>
    <row r="19" spans="1:8" x14ac:dyDescent="0.25">
      <c r="A19" s="48">
        <f>+A18+0.01</f>
        <v>2.0099999999999998</v>
      </c>
      <c r="B19" s="3" t="s">
        <v>61</v>
      </c>
      <c r="C19" s="44">
        <f>+C35</f>
        <v>273</v>
      </c>
      <c r="D19" s="45" t="s">
        <v>32</v>
      </c>
      <c r="E19" s="72">
        <v>250</v>
      </c>
      <c r="F19" s="46">
        <f t="shared" si="2"/>
        <v>68250</v>
      </c>
      <c r="G19" s="47"/>
    </row>
    <row r="20" spans="1:8" x14ac:dyDescent="0.25">
      <c r="A20" s="48">
        <f t="shared" ref="A20:A30" si="3">+A19+0.01</f>
        <v>2.0199999999999996</v>
      </c>
      <c r="B20" s="3" t="s">
        <v>45</v>
      </c>
      <c r="C20" s="44">
        <f>+C36</f>
        <v>273</v>
      </c>
      <c r="D20" s="45" t="s">
        <v>30</v>
      </c>
      <c r="E20" s="72">
        <f>+E19</f>
        <v>250</v>
      </c>
      <c r="F20" s="46">
        <f t="shared" si="2"/>
        <v>68250</v>
      </c>
      <c r="G20" s="47"/>
      <c r="H20" s="46">
        <v>18000</v>
      </c>
    </row>
    <row r="21" spans="1:8" x14ac:dyDescent="0.25">
      <c r="A21" s="48">
        <f t="shared" si="3"/>
        <v>2.0299999999999994</v>
      </c>
      <c r="B21" s="3" t="s">
        <v>46</v>
      </c>
      <c r="C21" s="44" t="e">
        <f>+C37</f>
        <v>#REF!</v>
      </c>
      <c r="D21" s="45" t="s">
        <v>30</v>
      </c>
      <c r="E21" s="72">
        <f t="shared" ref="E21:E27" si="4">+E20</f>
        <v>250</v>
      </c>
      <c r="F21" s="46" t="e">
        <f t="shared" si="2"/>
        <v>#REF!</v>
      </c>
      <c r="G21" s="47"/>
      <c r="H21" s="46">
        <f>+H20*15</f>
        <v>270000</v>
      </c>
    </row>
    <row r="22" spans="1:8" x14ac:dyDescent="0.25">
      <c r="A22" s="48">
        <f t="shared" si="3"/>
        <v>2.0399999999999991</v>
      </c>
      <c r="B22" s="3" t="s">
        <v>50</v>
      </c>
      <c r="C22" s="44">
        <f>+(6.3*0.75*11)+(6.4*1.6)</f>
        <v>62.214999999999996</v>
      </c>
      <c r="D22" s="45" t="s">
        <v>30</v>
      </c>
      <c r="E22" s="72">
        <f t="shared" si="4"/>
        <v>250</v>
      </c>
      <c r="F22" s="46">
        <f t="shared" si="2"/>
        <v>15553.749999999998</v>
      </c>
      <c r="G22" s="47"/>
    </row>
    <row r="23" spans="1:8" ht="30" x14ac:dyDescent="0.25">
      <c r="A23" s="48">
        <f t="shared" si="3"/>
        <v>2.0499999999999989</v>
      </c>
      <c r="B23" s="50" t="s">
        <v>78</v>
      </c>
      <c r="C23" s="44">
        <f>9.2*1.5</f>
        <v>13.799999999999999</v>
      </c>
      <c r="D23" s="45" t="s">
        <v>30</v>
      </c>
      <c r="E23" s="72">
        <f t="shared" si="4"/>
        <v>250</v>
      </c>
      <c r="F23" s="46">
        <f t="shared" si="2"/>
        <v>3449.9999999999995</v>
      </c>
      <c r="G23" s="47"/>
    </row>
    <row r="24" spans="1:8" x14ac:dyDescent="0.25">
      <c r="A24" s="48">
        <f t="shared" si="3"/>
        <v>2.0599999999999987</v>
      </c>
      <c r="B24" s="3" t="s">
        <v>96</v>
      </c>
      <c r="C24" s="44">
        <f>(6*14)+(20*0.2)</f>
        <v>88</v>
      </c>
      <c r="D24" s="45" t="s">
        <v>30</v>
      </c>
      <c r="E24" s="72">
        <f t="shared" si="4"/>
        <v>250</v>
      </c>
      <c r="F24" s="46">
        <f t="shared" si="2"/>
        <v>22000</v>
      </c>
      <c r="G24" s="47"/>
    </row>
    <row r="25" spans="1:8" x14ac:dyDescent="0.25">
      <c r="A25" s="48">
        <f t="shared" si="3"/>
        <v>2.0699999999999985</v>
      </c>
      <c r="B25" s="3" t="s">
        <v>97</v>
      </c>
      <c r="C25" s="44">
        <f>(9*3.14)</f>
        <v>28.26</v>
      </c>
      <c r="D25" s="45" t="s">
        <v>30</v>
      </c>
      <c r="E25" s="72">
        <f t="shared" si="4"/>
        <v>250</v>
      </c>
      <c r="F25" s="46">
        <f>+E25*C25</f>
        <v>7065</v>
      </c>
      <c r="G25" s="47"/>
    </row>
    <row r="26" spans="1:8" x14ac:dyDescent="0.25">
      <c r="A26" s="48">
        <f t="shared" si="3"/>
        <v>2.0799999999999983</v>
      </c>
      <c r="B26" s="3" t="s">
        <v>98</v>
      </c>
      <c r="C26" s="44">
        <f>((6.3*0.75)*11)+(6.4*1.6)</f>
        <v>62.214999999999996</v>
      </c>
      <c r="D26" s="45" t="s">
        <v>30</v>
      </c>
      <c r="E26" s="72">
        <f t="shared" si="4"/>
        <v>250</v>
      </c>
      <c r="F26" s="52">
        <f>+C26*E26</f>
        <v>15553.749999999998</v>
      </c>
      <c r="G26" s="47"/>
    </row>
    <row r="27" spans="1:8" ht="30" x14ac:dyDescent="0.25">
      <c r="A27" s="48">
        <f t="shared" si="3"/>
        <v>2.0899999999999981</v>
      </c>
      <c r="B27" s="51" t="s">
        <v>99</v>
      </c>
      <c r="C27" s="44">
        <f>15.6*1.4</f>
        <v>21.84</v>
      </c>
      <c r="D27" s="45" t="s">
        <v>30</v>
      </c>
      <c r="E27" s="72">
        <f t="shared" si="4"/>
        <v>250</v>
      </c>
      <c r="F27" s="46">
        <f>+C27*E27</f>
        <v>5460</v>
      </c>
      <c r="G27" s="47"/>
    </row>
    <row r="28" spans="1:8" x14ac:dyDescent="0.25">
      <c r="A28" s="48">
        <f t="shared" si="3"/>
        <v>2.0999999999999979</v>
      </c>
      <c r="B28" s="51" t="s">
        <v>100</v>
      </c>
      <c r="C28" s="44">
        <f>7.8*0.6*0.2*2</f>
        <v>1.8719999999999999</v>
      </c>
      <c r="D28" s="45" t="s">
        <v>33</v>
      </c>
      <c r="E28" s="46">
        <v>2492.17</v>
      </c>
      <c r="F28" s="46">
        <f>+C28*E28</f>
        <v>4665.3422399999999</v>
      </c>
      <c r="G28" s="47" t="e">
        <f>SUM(F19:F28)</f>
        <v>#REF!</v>
      </c>
    </row>
    <row r="29" spans="1:8" s="15" customFormat="1" ht="30" x14ac:dyDescent="0.25">
      <c r="A29" s="45">
        <f>+A28+0.01</f>
        <v>2.1099999999999977</v>
      </c>
      <c r="B29" s="51" t="s">
        <v>36</v>
      </c>
      <c r="C29" s="44" t="e">
        <f>(C19*0.074*1.5)+(C20*0.1*1.5)+(C22*0.1*1.5)+(C23*0.1*1.5)+(C21*0.1*1.5)+((C24+C25+C26+C27)*0.1*1.5)+(C28*1.5)</f>
        <v>#REF!</v>
      </c>
      <c r="D29" s="45" t="s">
        <v>35</v>
      </c>
      <c r="E29" s="52">
        <v>583.33000000000004</v>
      </c>
      <c r="F29" s="52" t="e">
        <f t="shared" si="2"/>
        <v>#REF!</v>
      </c>
      <c r="G29" s="53"/>
    </row>
    <row r="30" spans="1:8" x14ac:dyDescent="0.25">
      <c r="A30" s="48">
        <f t="shared" si="3"/>
        <v>2.1199999999999974</v>
      </c>
      <c r="B30" s="50" t="s">
        <v>60</v>
      </c>
      <c r="C30" s="44">
        <v>10</v>
      </c>
      <c r="D30" s="45" t="s">
        <v>101</v>
      </c>
      <c r="E30" s="46">
        <v>3500</v>
      </c>
      <c r="F30" s="52">
        <f t="shared" si="2"/>
        <v>35000</v>
      </c>
      <c r="G30" s="47"/>
    </row>
    <row r="31" spans="1:8" ht="30" x14ac:dyDescent="0.25">
      <c r="A31" s="45">
        <f>+A30+0.01</f>
        <v>2.1299999999999972</v>
      </c>
      <c r="B31" s="51" t="s">
        <v>47</v>
      </c>
      <c r="C31" s="44" t="e">
        <f>+(C36+C37)*0.2</f>
        <v>#REF!</v>
      </c>
      <c r="D31" s="2" t="s">
        <v>34</v>
      </c>
      <c r="E31" s="52">
        <v>1140.0025641025641</v>
      </c>
      <c r="F31" s="52" t="e">
        <f t="shared" si="2"/>
        <v>#REF!</v>
      </c>
      <c r="G31" s="47"/>
    </row>
    <row r="32" spans="1:8" x14ac:dyDescent="0.25">
      <c r="A32" s="48">
        <f>+A31+0.01</f>
        <v>2.139999999999997</v>
      </c>
      <c r="B32" s="3" t="s">
        <v>37</v>
      </c>
      <c r="C32" s="44">
        <v>18</v>
      </c>
      <c r="D32" s="45" t="s">
        <v>33</v>
      </c>
      <c r="E32" s="46">
        <v>1000</v>
      </c>
      <c r="F32" s="46">
        <f t="shared" si="2"/>
        <v>18000</v>
      </c>
      <c r="G32" s="47" t="e">
        <f>SUM(F19:F32)</f>
        <v>#REF!</v>
      </c>
    </row>
    <row r="33" spans="1:8" x14ac:dyDescent="0.25">
      <c r="C33" s="44"/>
      <c r="D33" s="45"/>
      <c r="E33" s="46"/>
      <c r="F33" s="46">
        <f t="shared" si="2"/>
        <v>0</v>
      </c>
      <c r="G33" s="47"/>
    </row>
    <row r="34" spans="1:8" x14ac:dyDescent="0.25">
      <c r="A34" s="12">
        <v>3</v>
      </c>
      <c r="B34" s="1" t="s">
        <v>26</v>
      </c>
      <c r="C34" s="44"/>
      <c r="D34" s="45"/>
      <c r="E34" s="46"/>
      <c r="F34" s="46">
        <f t="shared" si="2"/>
        <v>0</v>
      </c>
      <c r="G34" s="47"/>
    </row>
    <row r="35" spans="1:8" ht="30" x14ac:dyDescent="0.25">
      <c r="A35" s="45">
        <f>+A37+0.01</f>
        <v>3.0299999999999994</v>
      </c>
      <c r="B35" s="51" t="s">
        <v>62</v>
      </c>
      <c r="C35" s="49">
        <f>110+102+61</f>
        <v>273</v>
      </c>
      <c r="D35" s="45" t="s">
        <v>32</v>
      </c>
      <c r="E35" s="52" t="e">
        <f>+#REF!</f>
        <v>#REF!</v>
      </c>
      <c r="F35" s="52" t="e">
        <f>+E35*C35</f>
        <v>#REF!</v>
      </c>
      <c r="G35" s="47"/>
    </row>
    <row r="36" spans="1:8" s="15" customFormat="1" ht="56.25" x14ac:dyDescent="0.2">
      <c r="A36" s="45">
        <f>+A34+0.01</f>
        <v>3.01</v>
      </c>
      <c r="B36" s="51" t="s">
        <v>65</v>
      </c>
      <c r="C36" s="49">
        <f>273*1</f>
        <v>273</v>
      </c>
      <c r="D36" s="45" t="s">
        <v>30</v>
      </c>
      <c r="E36" s="52" t="e">
        <f>+#REF!</f>
        <v>#REF!</v>
      </c>
      <c r="F36" s="52" t="e">
        <f t="shared" si="2"/>
        <v>#REF!</v>
      </c>
      <c r="G36" s="53"/>
      <c r="H36" s="60" t="s">
        <v>63</v>
      </c>
    </row>
    <row r="37" spans="1:8" s="15" customFormat="1" ht="45" x14ac:dyDescent="0.25">
      <c r="A37" s="45">
        <f t="shared" ref="A37" si="5">+A36+0.01</f>
        <v>3.0199999999999996</v>
      </c>
      <c r="B37" s="51" t="s">
        <v>64</v>
      </c>
      <c r="C37" s="49" t="e">
        <f>+#REF!</f>
        <v>#REF!</v>
      </c>
      <c r="D37" s="45" t="s">
        <v>30</v>
      </c>
      <c r="E37" s="74" t="e">
        <f>+#REF!</f>
        <v>#REF!</v>
      </c>
      <c r="F37" s="52" t="e">
        <f t="shared" si="2"/>
        <v>#REF!</v>
      </c>
      <c r="G37" s="53" t="e">
        <f>SUM(F35:F37)</f>
        <v>#REF!</v>
      </c>
    </row>
    <row r="38" spans="1:8" s="15" customFormat="1" x14ac:dyDescent="0.25"/>
    <row r="39" spans="1:8" x14ac:dyDescent="0.25">
      <c r="B39" s="14" t="s">
        <v>70</v>
      </c>
      <c r="C39" s="44"/>
      <c r="D39" s="45"/>
      <c r="E39" s="46"/>
      <c r="F39" s="46"/>
      <c r="G39" s="47"/>
    </row>
    <row r="40" spans="1:8" s="15" customFormat="1" ht="30" x14ac:dyDescent="0.25">
      <c r="B40" s="51" t="s">
        <v>73</v>
      </c>
      <c r="C40" s="49">
        <f>9*3.14</f>
        <v>28.26</v>
      </c>
      <c r="D40" s="45" t="s">
        <v>30</v>
      </c>
      <c r="E40" s="58" t="e">
        <f>+#REF!</f>
        <v>#REF!</v>
      </c>
      <c r="F40" s="52" t="e">
        <f>+E40*C40</f>
        <v>#REF!</v>
      </c>
      <c r="G40" s="53"/>
    </row>
    <row r="41" spans="1:8" x14ac:dyDescent="0.25">
      <c r="B41" s="3" t="s">
        <v>74</v>
      </c>
      <c r="C41" s="49">
        <v>15</v>
      </c>
      <c r="D41" s="45" t="s">
        <v>32</v>
      </c>
      <c r="E41" s="58">
        <v>402.31</v>
      </c>
      <c r="F41" s="52">
        <f>+E41*C41</f>
        <v>6034.65</v>
      </c>
      <c r="G41" s="47"/>
    </row>
    <row r="42" spans="1:8" s="15" customFormat="1" ht="30" x14ac:dyDescent="0.25">
      <c r="B42" s="51" t="s">
        <v>75</v>
      </c>
      <c r="C42" s="49">
        <f>10.05+14.05+7</f>
        <v>31.1</v>
      </c>
      <c r="D42" s="45" t="s">
        <v>30</v>
      </c>
      <c r="E42" s="58" t="e">
        <f>+#REF!</f>
        <v>#REF!</v>
      </c>
      <c r="F42" s="52" t="e">
        <f>+E42*C42</f>
        <v>#REF!</v>
      </c>
      <c r="G42" s="53" t="e">
        <f>SUM(F25:F42)</f>
        <v>#REF!</v>
      </c>
    </row>
    <row r="43" spans="1:8" s="15" customFormat="1" x14ac:dyDescent="0.25">
      <c r="E43" s="46"/>
    </row>
    <row r="44" spans="1:8" s="15" customFormat="1" x14ac:dyDescent="0.25"/>
    <row r="45" spans="1:8" x14ac:dyDescent="0.25">
      <c r="B45" s="14" t="s">
        <v>49</v>
      </c>
      <c r="C45" s="44"/>
      <c r="D45" s="45"/>
      <c r="E45" s="15"/>
      <c r="F45" s="46">
        <f>+E24*C45</f>
        <v>0</v>
      </c>
      <c r="G45" s="47"/>
    </row>
    <row r="46" spans="1:8" x14ac:dyDescent="0.25">
      <c r="B46" s="3" t="s">
        <v>69</v>
      </c>
      <c r="C46" s="49">
        <f>(6+14)*2</f>
        <v>40</v>
      </c>
      <c r="D46" s="45" t="s">
        <v>32</v>
      </c>
      <c r="E46" s="46" t="e">
        <f>+#REF!</f>
        <v>#REF!</v>
      </c>
      <c r="F46" s="46" t="e">
        <f>+C46*E46</f>
        <v>#REF!</v>
      </c>
      <c r="G46" s="47"/>
    </row>
    <row r="47" spans="1:8" ht="30" x14ac:dyDescent="0.25">
      <c r="B47" s="51" t="s">
        <v>102</v>
      </c>
      <c r="C47" s="49">
        <f>+C48*0.2</f>
        <v>16.8</v>
      </c>
      <c r="D47" s="45" t="s">
        <v>30</v>
      </c>
      <c r="E47" s="46">
        <f>+E31</f>
        <v>1140.0025641025641</v>
      </c>
      <c r="F47" s="46">
        <f>+C47*E47</f>
        <v>19152.043076923077</v>
      </c>
      <c r="G47" s="47"/>
    </row>
    <row r="48" spans="1:8" ht="45" x14ac:dyDescent="0.25">
      <c r="B48" s="73" t="s">
        <v>68</v>
      </c>
      <c r="C48" s="49">
        <f>6*14</f>
        <v>84</v>
      </c>
      <c r="D48" s="45" t="s">
        <v>30</v>
      </c>
      <c r="E48" s="52" t="e">
        <f>+#REF!</f>
        <v>#REF!</v>
      </c>
      <c r="F48" s="52" t="e">
        <f>+C48*E48</f>
        <v>#REF!</v>
      </c>
      <c r="G48" s="53" t="e">
        <f>SUM(F46:F48)</f>
        <v>#REF!</v>
      </c>
    </row>
    <row r="49" spans="2:7" x14ac:dyDescent="0.25">
      <c r="C49" s="44"/>
      <c r="D49" s="45"/>
      <c r="E49" s="46"/>
      <c r="F49" s="46"/>
      <c r="G49" s="47"/>
    </row>
    <row r="50" spans="2:7" x14ac:dyDescent="0.25">
      <c r="B50" s="64" t="s">
        <v>71</v>
      </c>
      <c r="C50" s="49"/>
      <c r="D50" s="57"/>
      <c r="E50" s="59"/>
      <c r="F50" s="59"/>
      <c r="G50" s="65"/>
    </row>
    <row r="51" spans="2:7" ht="30" x14ac:dyDescent="0.25">
      <c r="B51" s="62" t="s">
        <v>72</v>
      </c>
      <c r="C51" s="49">
        <f>+C26*0.1*1.5</f>
        <v>9.3322500000000002</v>
      </c>
      <c r="D51" s="57" t="s">
        <v>30</v>
      </c>
      <c r="E51" s="59">
        <f>+E29</f>
        <v>583.33000000000004</v>
      </c>
      <c r="F51" s="58">
        <f t="shared" ref="F51" si="6">+C51*E51</f>
        <v>5443.7813925</v>
      </c>
      <c r="G51" s="65"/>
    </row>
    <row r="52" spans="2:7" s="15" customFormat="1" ht="30" x14ac:dyDescent="0.25">
      <c r="B52" s="61" t="s">
        <v>76</v>
      </c>
      <c r="C52" s="49">
        <f>6.3*11</f>
        <v>69.3</v>
      </c>
      <c r="D52" s="57" t="s">
        <v>48</v>
      </c>
      <c r="E52" s="58" t="e">
        <f>+#REF!</f>
        <v>#REF!</v>
      </c>
      <c r="F52" s="58" t="e">
        <f>+C52*E52</f>
        <v>#REF!</v>
      </c>
      <c r="G52" s="67"/>
    </row>
    <row r="53" spans="2:7" s="15" customFormat="1" ht="30" x14ac:dyDescent="0.25">
      <c r="B53" s="61" t="s">
        <v>77</v>
      </c>
      <c r="C53" s="49">
        <f>6.4*1.6</f>
        <v>10.240000000000002</v>
      </c>
      <c r="D53" s="57" t="s">
        <v>30</v>
      </c>
      <c r="E53" s="58" t="e">
        <f>+#REF!</f>
        <v>#REF!</v>
      </c>
      <c r="F53" s="58" t="e">
        <f>+C53*E53</f>
        <v>#REF!</v>
      </c>
      <c r="G53" s="67" t="e">
        <f>SUM(F51:F53)</f>
        <v>#REF!</v>
      </c>
    </row>
    <row r="54" spans="2:7" x14ac:dyDescent="0.25">
      <c r="C54" s="44"/>
      <c r="D54" s="45"/>
      <c r="E54" s="46"/>
      <c r="F54" s="46"/>
      <c r="G54" s="47"/>
    </row>
    <row r="55" spans="2:7" x14ac:dyDescent="0.25">
      <c r="C55" s="44"/>
      <c r="D55" s="45"/>
      <c r="E55" s="46"/>
      <c r="F55" s="46"/>
      <c r="G55" s="47"/>
    </row>
    <row r="56" spans="2:7" x14ac:dyDescent="0.25">
      <c r="B56" s="64" t="s">
        <v>104</v>
      </c>
      <c r="C56" s="49"/>
      <c r="D56" s="57"/>
      <c r="E56" s="59"/>
      <c r="F56" s="59"/>
      <c r="G56" s="65"/>
    </row>
    <row r="57" spans="2:7" x14ac:dyDescent="0.25">
      <c r="B57" s="66" t="s">
        <v>89</v>
      </c>
      <c r="C57" s="49">
        <f>15.6*0.6*0.8</f>
        <v>7.4879999999999995</v>
      </c>
      <c r="D57" s="57" t="s">
        <v>33</v>
      </c>
      <c r="E57" s="59">
        <v>1500</v>
      </c>
      <c r="F57" s="58">
        <f>+C57*E57</f>
        <v>11232</v>
      </c>
      <c r="G57" s="65"/>
    </row>
    <row r="58" spans="2:7" x14ac:dyDescent="0.25">
      <c r="B58" s="61" t="s">
        <v>95</v>
      </c>
      <c r="C58" s="49">
        <f>+(C27*0.2*1.5)+(C28*1.5)+(C57*1.3)</f>
        <v>19.0944</v>
      </c>
      <c r="D58" s="57" t="s">
        <v>33</v>
      </c>
      <c r="E58" s="59">
        <f>+E29</f>
        <v>583.33000000000004</v>
      </c>
      <c r="F58" s="58">
        <f>+C58*E58</f>
        <v>11138.336352</v>
      </c>
      <c r="G58" s="65"/>
    </row>
    <row r="59" spans="2:7" s="15" customFormat="1" ht="45" x14ac:dyDescent="0.25">
      <c r="B59" s="61" t="s">
        <v>90</v>
      </c>
      <c r="C59" s="49">
        <f>15.6*0.6*0.25</f>
        <v>2.34</v>
      </c>
      <c r="D59" s="57" t="s">
        <v>30</v>
      </c>
      <c r="E59" s="58">
        <v>10413.35</v>
      </c>
      <c r="F59" s="58">
        <f t="shared" ref="F59:F63" si="7">+C59*E59</f>
        <v>24367.238999999998</v>
      </c>
      <c r="G59" s="67"/>
    </row>
    <row r="60" spans="2:7" s="15" customFormat="1" ht="30" x14ac:dyDescent="0.25">
      <c r="B60" s="61" t="s">
        <v>91</v>
      </c>
      <c r="C60" s="49">
        <f>7.8*1.6*2</f>
        <v>24.96</v>
      </c>
      <c r="D60" s="57" t="s">
        <v>30</v>
      </c>
      <c r="E60" s="58">
        <v>2647.16</v>
      </c>
      <c r="F60" s="58">
        <f t="shared" si="7"/>
        <v>66073.113599999997</v>
      </c>
      <c r="G60" s="67"/>
    </row>
    <row r="61" spans="2:7" x14ac:dyDescent="0.25">
      <c r="B61" s="61" t="s">
        <v>92</v>
      </c>
      <c r="C61" s="49">
        <f>+C60</f>
        <v>24.96</v>
      </c>
      <c r="D61" s="57" t="s">
        <v>30</v>
      </c>
      <c r="E61" s="59">
        <v>888.95</v>
      </c>
      <c r="F61" s="58">
        <f t="shared" si="7"/>
        <v>22188.192000000003</v>
      </c>
      <c r="G61" s="65"/>
    </row>
    <row r="62" spans="2:7" x14ac:dyDescent="0.25">
      <c r="B62" s="61" t="s">
        <v>93</v>
      </c>
      <c r="C62" s="49">
        <f>7.8*2*2</f>
        <v>31.2</v>
      </c>
      <c r="D62" s="57" t="s">
        <v>48</v>
      </c>
      <c r="E62" s="59">
        <v>244.77</v>
      </c>
      <c r="F62" s="58">
        <f t="shared" si="7"/>
        <v>7636.8240000000005</v>
      </c>
      <c r="G62" s="65"/>
    </row>
    <row r="63" spans="2:7" x14ac:dyDescent="0.25">
      <c r="B63" s="61" t="s">
        <v>94</v>
      </c>
      <c r="C63" s="49">
        <f>+C62</f>
        <v>31.2</v>
      </c>
      <c r="D63" s="57" t="s">
        <v>48</v>
      </c>
      <c r="E63" s="59">
        <v>282.58</v>
      </c>
      <c r="F63" s="58">
        <f t="shared" si="7"/>
        <v>8816.4959999999992</v>
      </c>
      <c r="G63" s="65">
        <f>SUM(F57:F63)</f>
        <v>151452.20095199998</v>
      </c>
    </row>
    <row r="64" spans="2:7" x14ac:dyDescent="0.25">
      <c r="C64" s="44"/>
      <c r="D64" s="45"/>
      <c r="E64" s="46"/>
      <c r="F64" s="46"/>
      <c r="G64" s="47"/>
    </row>
    <row r="65" spans="1:7" ht="29.25" x14ac:dyDescent="0.25">
      <c r="B65" s="68" t="s">
        <v>80</v>
      </c>
      <c r="C65" s="49"/>
      <c r="D65" s="57"/>
      <c r="E65" s="59"/>
      <c r="F65" s="59"/>
      <c r="G65" s="65"/>
    </row>
    <row r="66" spans="1:7" s="15" customFormat="1" ht="30" x14ac:dyDescent="0.25">
      <c r="B66" s="61" t="s">
        <v>79</v>
      </c>
      <c r="C66" s="49">
        <v>10</v>
      </c>
      <c r="D66" s="57" t="s">
        <v>30</v>
      </c>
      <c r="E66" s="58" t="e">
        <f>+#REF!</f>
        <v>#REF!</v>
      </c>
      <c r="F66" s="58" t="e">
        <f>+E66*C66</f>
        <v>#REF!</v>
      </c>
      <c r="G66" s="69"/>
    </row>
    <row r="67" spans="1:7" ht="30" x14ac:dyDescent="0.25">
      <c r="B67" s="62" t="s">
        <v>81</v>
      </c>
      <c r="C67" s="49">
        <f>7*6*0.2</f>
        <v>8.4</v>
      </c>
      <c r="D67" s="57" t="s">
        <v>30</v>
      </c>
      <c r="E67" s="58">
        <v>1933.71</v>
      </c>
      <c r="F67" s="58">
        <f>+E67*C67</f>
        <v>16243.164000000001</v>
      </c>
      <c r="G67" s="65"/>
    </row>
    <row r="68" spans="1:7" s="15" customFormat="1" ht="30" x14ac:dyDescent="0.25">
      <c r="B68" s="61" t="s">
        <v>82</v>
      </c>
      <c r="C68" s="49">
        <v>15</v>
      </c>
      <c r="D68" s="57" t="s">
        <v>30</v>
      </c>
      <c r="E68" s="58">
        <v>502.07</v>
      </c>
      <c r="F68" s="58">
        <f>+E68*C68</f>
        <v>7531.05</v>
      </c>
      <c r="G68" s="67" t="e">
        <f>SUM(F66:F68)</f>
        <v>#REF!</v>
      </c>
    </row>
    <row r="69" spans="1:7" x14ac:dyDescent="0.25">
      <c r="C69" s="44"/>
      <c r="D69" s="45"/>
      <c r="E69" s="46"/>
      <c r="F69" s="46"/>
      <c r="G69" s="47"/>
    </row>
    <row r="70" spans="1:7" x14ac:dyDescent="0.25">
      <c r="C70" s="44"/>
      <c r="D70" s="45"/>
      <c r="E70" s="46"/>
      <c r="F70" s="46"/>
      <c r="G70" s="47"/>
    </row>
    <row r="71" spans="1:7" x14ac:dyDescent="0.25">
      <c r="A71" s="12">
        <v>4</v>
      </c>
      <c r="B71" s="54" t="s">
        <v>19</v>
      </c>
      <c r="C71" s="44"/>
      <c r="D71" s="45"/>
      <c r="E71" s="46"/>
      <c r="F71" s="46" t="e">
        <f>+E72*C71</f>
        <v>#REF!</v>
      </c>
      <c r="G71" s="47"/>
    </row>
    <row r="72" spans="1:7" s="15" customFormat="1" ht="45" x14ac:dyDescent="0.25">
      <c r="A72" s="55"/>
      <c r="B72" s="61" t="s">
        <v>83</v>
      </c>
      <c r="C72" s="49">
        <f>7.3+7.3</f>
        <v>14.6</v>
      </c>
      <c r="D72" s="57" t="s">
        <v>48</v>
      </c>
      <c r="E72" s="58" t="e">
        <f>+#REF!</f>
        <v>#REF!</v>
      </c>
      <c r="F72" s="52" t="e">
        <f t="shared" ref="F72:F73" si="8">+C72*E72</f>
        <v>#REF!</v>
      </c>
      <c r="G72" s="53"/>
    </row>
    <row r="73" spans="1:7" s="15" customFormat="1" ht="45" x14ac:dyDescent="0.25">
      <c r="A73" s="55"/>
      <c r="B73" s="61" t="s">
        <v>84</v>
      </c>
      <c r="C73" s="49">
        <v>50</v>
      </c>
      <c r="D73" s="57" t="s">
        <v>48</v>
      </c>
      <c r="E73" s="58" t="e">
        <f>+#REF!</f>
        <v>#REF!</v>
      </c>
      <c r="F73" s="52" t="e">
        <f t="shared" si="8"/>
        <v>#REF!</v>
      </c>
      <c r="G73" s="53" t="e">
        <f>SUM(F72:F73)</f>
        <v>#REF!</v>
      </c>
    </row>
    <row r="74" spans="1:7" s="15" customFormat="1" x14ac:dyDescent="0.25">
      <c r="A74" s="55"/>
      <c r="B74" s="51"/>
      <c r="C74" s="49"/>
      <c r="D74" s="45"/>
      <c r="E74" s="52"/>
      <c r="F74" s="46"/>
      <c r="G74" s="53"/>
    </row>
    <row r="75" spans="1:7" s="15" customFormat="1" x14ac:dyDescent="0.25">
      <c r="A75" s="55"/>
      <c r="B75" s="51"/>
      <c r="C75" s="49"/>
      <c r="D75" s="45"/>
      <c r="E75" s="52"/>
      <c r="F75" s="46"/>
      <c r="G75" s="53"/>
    </row>
    <row r="76" spans="1:7" s="15" customFormat="1" x14ac:dyDescent="0.25">
      <c r="A76" s="55"/>
      <c r="B76" s="51"/>
      <c r="C76" s="49"/>
      <c r="D76" s="45"/>
      <c r="E76" s="52"/>
      <c r="F76" s="46"/>
      <c r="G76" s="53"/>
    </row>
    <row r="77" spans="1:7" s="15" customFormat="1" x14ac:dyDescent="0.25">
      <c r="A77" s="55"/>
      <c r="B77" s="70" t="s">
        <v>87</v>
      </c>
      <c r="C77" s="49"/>
      <c r="D77" s="57"/>
      <c r="E77" s="58"/>
      <c r="F77" s="59"/>
      <c r="G77" s="67"/>
    </row>
    <row r="78" spans="1:7" x14ac:dyDescent="0.25">
      <c r="A78" s="12"/>
      <c r="B78" s="62" t="s">
        <v>85</v>
      </c>
      <c r="C78" s="49">
        <v>270</v>
      </c>
      <c r="D78" s="57" t="s">
        <v>48</v>
      </c>
      <c r="E78" s="59">
        <v>261.35000000000002</v>
      </c>
      <c r="F78" s="59">
        <f>+C78*E78</f>
        <v>70564.5</v>
      </c>
      <c r="G78" s="65"/>
    </row>
    <row r="79" spans="1:7" x14ac:dyDescent="0.25">
      <c r="A79" s="12"/>
      <c r="B79" s="62" t="s">
        <v>86</v>
      </c>
      <c r="C79" s="63">
        <f>+C78*2</f>
        <v>540</v>
      </c>
      <c r="D79" s="57" t="s">
        <v>48</v>
      </c>
      <c r="E79" s="59">
        <v>244.77</v>
      </c>
      <c r="F79" s="59">
        <f>+C79*E79</f>
        <v>132175.80000000002</v>
      </c>
      <c r="G79" s="65"/>
    </row>
    <row r="80" spans="1:7" s="15" customFormat="1" ht="30" x14ac:dyDescent="0.25">
      <c r="A80" s="55"/>
      <c r="B80" s="61" t="s">
        <v>88</v>
      </c>
      <c r="C80" s="63">
        <v>1</v>
      </c>
      <c r="D80" s="57" t="s">
        <v>29</v>
      </c>
      <c r="E80" s="58">
        <v>30000</v>
      </c>
      <c r="F80" s="58">
        <f>+C80*E80</f>
        <v>30000</v>
      </c>
      <c r="G80" s="67">
        <f>SUM(F78:F80)</f>
        <v>232740.30000000002</v>
      </c>
    </row>
    <row r="81" spans="1:7" x14ac:dyDescent="0.25">
      <c r="A81" s="12"/>
      <c r="B81" s="50"/>
      <c r="C81" s="56"/>
      <c r="D81" s="45"/>
      <c r="E81" s="46"/>
      <c r="F81" s="46"/>
      <c r="G81" s="47"/>
    </row>
    <row r="82" spans="1:7" x14ac:dyDescent="0.25">
      <c r="A82" s="12"/>
      <c r="B82" s="50" t="s">
        <v>103</v>
      </c>
      <c r="C82" s="56"/>
      <c r="D82" s="45"/>
      <c r="E82" s="46"/>
      <c r="F82" s="46"/>
      <c r="G82" s="47"/>
    </row>
    <row r="83" spans="1:7" x14ac:dyDescent="0.25">
      <c r="A83" s="48">
        <f>+A71+0.01</f>
        <v>4.01</v>
      </c>
      <c r="B83" s="62" t="s">
        <v>40</v>
      </c>
      <c r="C83" s="49">
        <v>40</v>
      </c>
      <c r="D83" s="57" t="s">
        <v>22</v>
      </c>
      <c r="E83" s="59">
        <v>25000</v>
      </c>
      <c r="F83" s="59">
        <f>+E83*C83</f>
        <v>1000000</v>
      </c>
      <c r="G83" s="47"/>
    </row>
    <row r="84" spans="1:7" s="15" customFormat="1" ht="45" x14ac:dyDescent="0.25">
      <c r="A84" s="45">
        <f t="shared" ref="A84" si="9">+A83+0.01</f>
        <v>4.0199999999999996</v>
      </c>
      <c r="B84" s="61" t="s">
        <v>41</v>
      </c>
      <c r="C84" s="49">
        <v>25</v>
      </c>
      <c r="D84" s="57" t="s">
        <v>22</v>
      </c>
      <c r="E84" s="58">
        <v>37500</v>
      </c>
      <c r="F84" s="58">
        <f>+E84*C84</f>
        <v>937500</v>
      </c>
      <c r="G84" s="53">
        <f>SUM(F83:F84)</f>
        <v>1937500</v>
      </c>
    </row>
    <row r="85" spans="1:7" x14ac:dyDescent="0.25">
      <c r="A85" s="45"/>
      <c r="C85" s="44"/>
      <c r="D85" s="45"/>
      <c r="E85" s="3"/>
      <c r="F85" s="46"/>
      <c r="G85" s="3"/>
    </row>
    <row r="86" spans="1:7" x14ac:dyDescent="0.25">
      <c r="C86" s="44"/>
      <c r="D86" s="45"/>
      <c r="E86" s="46"/>
      <c r="F86" s="46">
        <f>+E87*C86</f>
        <v>0</v>
      </c>
      <c r="G86" s="47"/>
    </row>
    <row r="87" spans="1:7" x14ac:dyDescent="0.25">
      <c r="A87" s="12">
        <v>5</v>
      </c>
      <c r="B87" s="14" t="s">
        <v>27</v>
      </c>
      <c r="C87" s="44"/>
      <c r="D87" s="45"/>
      <c r="E87" s="46"/>
      <c r="F87" s="46">
        <f t="shared" ref="F87:F88" si="10">+E87*C87</f>
        <v>0</v>
      </c>
      <c r="G87" s="47"/>
    </row>
    <row r="88" spans="1:7" x14ac:dyDescent="0.25">
      <c r="A88" s="48">
        <f>A87+0.01</f>
        <v>5.01</v>
      </c>
      <c r="B88" s="50" t="s">
        <v>105</v>
      </c>
      <c r="C88" s="44">
        <v>1</v>
      </c>
      <c r="D88" s="45" t="s">
        <v>29</v>
      </c>
      <c r="E88" s="46">
        <v>60000</v>
      </c>
      <c r="F88" s="46">
        <f t="shared" si="10"/>
        <v>60000</v>
      </c>
      <c r="G88" s="47"/>
    </row>
    <row r="89" spans="1:7" ht="14.25" customHeight="1" x14ac:dyDescent="0.25">
      <c r="A89" s="48">
        <f t="shared" ref="A89" si="11">A88+0.01</f>
        <v>5.0199999999999996</v>
      </c>
      <c r="B89" s="50" t="s">
        <v>31</v>
      </c>
      <c r="C89" s="44">
        <v>1</v>
      </c>
      <c r="D89" s="45" t="s">
        <v>29</v>
      </c>
      <c r="E89" s="46">
        <v>50000</v>
      </c>
      <c r="F89" s="46">
        <f>+E89*C89</f>
        <v>50000</v>
      </c>
      <c r="G89" s="47">
        <f>SUM(F88:F89)</f>
        <v>110000</v>
      </c>
    </row>
    <row r="90" spans="1:7" x14ac:dyDescent="0.25">
      <c r="C90" s="44"/>
      <c r="D90" s="45"/>
      <c r="E90" s="3"/>
      <c r="F90" s="46">
        <f t="shared" ref="F90:F91" si="12">+E91*C90</f>
        <v>0</v>
      </c>
      <c r="G90" s="47"/>
    </row>
    <row r="91" spans="1:7" x14ac:dyDescent="0.25">
      <c r="A91" s="12">
        <v>6</v>
      </c>
      <c r="B91" s="14" t="s">
        <v>28</v>
      </c>
      <c r="C91" s="44"/>
      <c r="D91" s="45"/>
      <c r="E91" s="46"/>
      <c r="F91" s="46">
        <f t="shared" si="12"/>
        <v>0</v>
      </c>
      <c r="G91" s="47"/>
    </row>
    <row r="92" spans="1:7" s="15" customFormat="1" ht="60" x14ac:dyDescent="0.25">
      <c r="A92" s="45">
        <f>+A91+0.01</f>
        <v>6.01</v>
      </c>
      <c r="B92" s="51" t="s">
        <v>39</v>
      </c>
      <c r="C92" s="49">
        <v>7</v>
      </c>
      <c r="D92" s="45" t="s">
        <v>22</v>
      </c>
      <c r="E92" s="52">
        <v>50000</v>
      </c>
      <c r="F92" s="52">
        <f>+E92*C92</f>
        <v>350000</v>
      </c>
      <c r="G92" s="53">
        <f>+F92</f>
        <v>350000</v>
      </c>
    </row>
    <row r="93" spans="1:7" x14ac:dyDescent="0.25">
      <c r="C93" s="44"/>
      <c r="D93" s="45"/>
      <c r="E93" s="3"/>
      <c r="F93" s="46"/>
      <c r="G93" s="47"/>
    </row>
    <row r="94" spans="1:7" x14ac:dyDescent="0.25">
      <c r="A94" s="12">
        <v>7</v>
      </c>
      <c r="B94" s="14" t="s">
        <v>52</v>
      </c>
      <c r="C94" s="44"/>
      <c r="D94" s="45"/>
      <c r="E94" s="46"/>
      <c r="F94" s="46"/>
      <c r="G94" s="47"/>
    </row>
    <row r="95" spans="1:7" x14ac:dyDescent="0.25">
      <c r="A95" s="48">
        <f>+A94+0.01</f>
        <v>7.01</v>
      </c>
      <c r="B95" s="3" t="s">
        <v>38</v>
      </c>
      <c r="C95" s="44">
        <v>300</v>
      </c>
      <c r="D95" s="45" t="s">
        <v>30</v>
      </c>
      <c r="E95" s="46">
        <v>413.56</v>
      </c>
      <c r="F95" s="46">
        <f>+E95*C95</f>
        <v>124068</v>
      </c>
      <c r="G95" s="53">
        <f>+F95</f>
        <v>124068</v>
      </c>
    </row>
    <row r="96" spans="1:7" x14ac:dyDescent="0.25">
      <c r="A96" s="16"/>
      <c r="B96" s="16"/>
      <c r="C96" s="16"/>
      <c r="D96" s="17"/>
      <c r="E96" s="3"/>
      <c r="F96" s="19"/>
      <c r="G96" s="53"/>
    </row>
    <row r="97" spans="1:8" x14ac:dyDescent="0.25">
      <c r="A97" s="16"/>
      <c r="B97" s="14" t="s">
        <v>106</v>
      </c>
      <c r="C97" s="16"/>
      <c r="D97" s="17"/>
      <c r="E97" s="3"/>
      <c r="F97" s="19"/>
      <c r="G97" s="53"/>
    </row>
    <row r="98" spans="1:8" x14ac:dyDescent="0.25">
      <c r="A98" s="16"/>
      <c r="B98" s="16" t="s">
        <v>107</v>
      </c>
      <c r="C98" s="44">
        <v>1</v>
      </c>
      <c r="D98" s="45" t="s">
        <v>29</v>
      </c>
      <c r="E98" s="46">
        <v>30000</v>
      </c>
      <c r="F98" s="46">
        <f>+E98*C98</f>
        <v>30000</v>
      </c>
      <c r="G98" s="53">
        <f>+F98</f>
        <v>30000</v>
      </c>
    </row>
    <row r="99" spans="1:8" x14ac:dyDescent="0.25">
      <c r="A99" s="16"/>
      <c r="B99" s="16"/>
      <c r="C99" s="16"/>
      <c r="D99" s="17"/>
      <c r="E99" s="3"/>
      <c r="F99" s="19"/>
      <c r="G99" s="53"/>
    </row>
    <row r="100" spans="1:8" x14ac:dyDescent="0.25">
      <c r="A100" s="16"/>
      <c r="B100" s="20" t="s">
        <v>13</v>
      </c>
      <c r="C100" s="16"/>
      <c r="D100" s="17"/>
      <c r="E100" s="18"/>
      <c r="F100" s="19"/>
      <c r="G100" s="53" t="e">
        <f>SUM(G11:G98)</f>
        <v>#REF!</v>
      </c>
      <c r="H100" s="53"/>
    </row>
    <row r="101" spans="1:8" x14ac:dyDescent="0.25">
      <c r="A101" s="16"/>
      <c r="B101" s="20"/>
      <c r="C101" s="16"/>
      <c r="D101" s="17"/>
      <c r="E101" s="21"/>
      <c r="F101" s="19"/>
      <c r="G101" s="53"/>
    </row>
    <row r="102" spans="1:8" x14ac:dyDescent="0.25">
      <c r="A102" s="16"/>
      <c r="B102" s="23"/>
      <c r="C102" s="23"/>
      <c r="D102" s="17"/>
      <c r="E102" s="21"/>
      <c r="F102" s="16"/>
      <c r="G102" s="22"/>
    </row>
    <row r="103" spans="1:8" x14ac:dyDescent="0.25">
      <c r="A103" s="16"/>
      <c r="B103" s="20" t="s">
        <v>5</v>
      </c>
      <c r="C103" s="16"/>
      <c r="D103" s="17"/>
      <c r="E103" s="21"/>
      <c r="F103" s="16"/>
      <c r="G103" s="20"/>
    </row>
    <row r="104" spans="1:8" x14ac:dyDescent="0.25">
      <c r="A104" s="16"/>
      <c r="B104" s="97" t="s">
        <v>6</v>
      </c>
      <c r="C104" s="97"/>
      <c r="D104" s="42">
        <v>0.1</v>
      </c>
      <c r="E104" s="18"/>
      <c r="F104" s="39" t="e">
        <f>+D104*$G$100</f>
        <v>#REF!</v>
      </c>
      <c r="G104" s="20"/>
    </row>
    <row r="105" spans="1:8" x14ac:dyDescent="0.25">
      <c r="A105" s="16"/>
      <c r="B105" s="97" t="s">
        <v>7</v>
      </c>
      <c r="C105" s="97"/>
      <c r="D105" s="42">
        <v>0.18</v>
      </c>
      <c r="E105" s="38"/>
      <c r="F105" s="39" t="e">
        <f>+D105*$F$104</f>
        <v>#REF!</v>
      </c>
      <c r="G105" s="20"/>
    </row>
    <row r="106" spans="1:8" x14ac:dyDescent="0.25">
      <c r="A106" s="16"/>
      <c r="B106" s="97" t="s">
        <v>8</v>
      </c>
      <c r="C106" s="97"/>
      <c r="D106" s="42">
        <v>3.5000000000000003E-2</v>
      </c>
      <c r="E106" s="38"/>
      <c r="F106" s="39" t="e">
        <f>+D106*$G$100</f>
        <v>#REF!</v>
      </c>
      <c r="G106" s="20"/>
    </row>
    <row r="107" spans="1:8" x14ac:dyDescent="0.25">
      <c r="A107" s="16"/>
      <c r="B107" s="97" t="s">
        <v>9</v>
      </c>
      <c r="C107" s="97"/>
      <c r="D107" s="42">
        <v>0.01</v>
      </c>
      <c r="E107" s="38"/>
      <c r="F107" s="39" t="e">
        <f>+D107*$G$100</f>
        <v>#REF!</v>
      </c>
      <c r="G107" s="20"/>
    </row>
    <row r="108" spans="1:8" x14ac:dyDescent="0.25">
      <c r="A108" s="16"/>
      <c r="B108" s="97" t="s">
        <v>10</v>
      </c>
      <c r="C108" s="97"/>
      <c r="D108" s="42">
        <v>1E-3</v>
      </c>
      <c r="E108" s="38"/>
      <c r="F108" s="39" t="e">
        <f>+D108*$G$100</f>
        <v>#REF!</v>
      </c>
      <c r="G108" s="20"/>
    </row>
    <row r="109" spans="1:8" x14ac:dyDescent="0.25">
      <c r="A109" s="16"/>
      <c r="B109" s="97" t="s">
        <v>11</v>
      </c>
      <c r="C109" s="97"/>
      <c r="D109" s="42">
        <v>0.05</v>
      </c>
      <c r="E109" s="38"/>
      <c r="F109" s="39" t="e">
        <f>+D109*$G$100</f>
        <v>#REF!</v>
      </c>
      <c r="G109" s="20"/>
    </row>
    <row r="110" spans="1:8" x14ac:dyDescent="0.25">
      <c r="A110" s="16"/>
      <c r="B110" s="98" t="s">
        <v>14</v>
      </c>
      <c r="C110" s="98"/>
      <c r="D110" s="43">
        <v>2.5000000000000001E-2</v>
      </c>
      <c r="E110" s="38"/>
      <c r="F110" s="39" t="e">
        <f>+D110*$G$100</f>
        <v>#REF!</v>
      </c>
      <c r="G110" s="40" t="e">
        <f>SUM(F104:F110)</f>
        <v>#REF!</v>
      </c>
    </row>
    <row r="111" spans="1:8" x14ac:dyDescent="0.25">
      <c r="A111" s="16"/>
      <c r="B111" s="16"/>
      <c r="C111" s="16"/>
      <c r="D111" s="24"/>
      <c r="E111" s="38"/>
      <c r="F111" s="16"/>
      <c r="G111" s="3"/>
    </row>
    <row r="112" spans="1:8" ht="18" customHeight="1" x14ac:dyDescent="0.25">
      <c r="A112" s="16"/>
      <c r="B112" s="16"/>
      <c r="C112" s="16"/>
      <c r="D112" s="17"/>
      <c r="E112" s="21"/>
      <c r="F112" s="16"/>
      <c r="G112" s="20"/>
    </row>
    <row r="113" spans="1:7" x14ac:dyDescent="0.25">
      <c r="A113" s="16"/>
      <c r="B113" s="41" t="s">
        <v>12</v>
      </c>
      <c r="C113" s="16"/>
      <c r="D113" s="17"/>
      <c r="E113" s="21"/>
      <c r="G113" s="40" t="e">
        <f>SUM(G100:G110)</f>
        <v>#REF!</v>
      </c>
    </row>
    <row r="114" spans="1:7" ht="16.5" customHeight="1" x14ac:dyDescent="0.25">
      <c r="A114" s="25"/>
      <c r="B114" s="25"/>
      <c r="C114" s="25"/>
      <c r="D114" s="26"/>
      <c r="E114" s="21"/>
      <c r="F114" s="25"/>
      <c r="G114" s="28"/>
    </row>
    <row r="115" spans="1:7" x14ac:dyDescent="0.25">
      <c r="A115" s="25"/>
      <c r="B115" s="25"/>
      <c r="C115" s="25"/>
      <c r="D115" s="26"/>
      <c r="E115" s="27"/>
      <c r="F115" s="25"/>
      <c r="G115" s="28"/>
    </row>
    <row r="116" spans="1:7" x14ac:dyDescent="0.25">
      <c r="A116" s="25"/>
      <c r="B116" s="25"/>
      <c r="C116" s="25"/>
      <c r="D116" s="26"/>
      <c r="E116" s="29"/>
      <c r="F116" s="25"/>
      <c r="G116" s="28"/>
    </row>
    <row r="117" spans="1:7" x14ac:dyDescent="0.25">
      <c r="A117" s="25"/>
      <c r="B117" s="31"/>
      <c r="C117" s="26"/>
      <c r="D117" s="25"/>
      <c r="E117" s="30"/>
    </row>
    <row r="118" spans="1:7" x14ac:dyDescent="0.25">
      <c r="A118" s="25"/>
      <c r="B118" s="31"/>
      <c r="C118" s="26"/>
      <c r="D118" s="25"/>
      <c r="E118" s="3"/>
    </row>
    <row r="119" spans="1:7" ht="32.25" customHeight="1" x14ac:dyDescent="0.25">
      <c r="A119" s="25"/>
      <c r="B119" s="32"/>
      <c r="C119" s="25"/>
      <c r="D119" s="25"/>
      <c r="E119" s="3"/>
    </row>
    <row r="120" spans="1:7" ht="16.5" customHeight="1" x14ac:dyDescent="0.25">
      <c r="A120" s="25"/>
      <c r="B120" s="32"/>
      <c r="C120" s="25"/>
      <c r="D120" s="33"/>
      <c r="E120" s="3"/>
    </row>
    <row r="121" spans="1:7" ht="21.75" customHeight="1" x14ac:dyDescent="0.25">
      <c r="A121" s="25"/>
      <c r="B121" s="30"/>
      <c r="C121" s="25"/>
      <c r="D121" s="25"/>
      <c r="E121" s="3"/>
      <c r="F121" s="33"/>
    </row>
    <row r="122" spans="1:7" ht="24" customHeight="1" x14ac:dyDescent="0.25">
      <c r="E122" s="25"/>
    </row>
    <row r="123" spans="1:7" ht="14.25" customHeight="1" x14ac:dyDescent="0.25"/>
    <row r="124" spans="1:7" ht="18.75" customHeight="1" x14ac:dyDescent="0.25"/>
    <row r="125" spans="1:7" ht="15" customHeight="1" x14ac:dyDescent="0.25"/>
    <row r="126" spans="1:7" ht="16.5" customHeight="1" x14ac:dyDescent="0.25"/>
    <row r="127" spans="1:7" ht="18.75" customHeight="1" x14ac:dyDescent="0.25"/>
    <row r="140" ht="15" customHeight="1" x14ac:dyDescent="0.25"/>
    <row r="144" ht="30" customHeight="1" x14ac:dyDescent="0.25"/>
    <row r="145" ht="23.25" customHeight="1" x14ac:dyDescent="0.25"/>
    <row r="150" ht="27" customHeight="1" x14ac:dyDescent="0.25"/>
  </sheetData>
  <mergeCells count="14">
    <mergeCell ref="B110:C110"/>
    <mergeCell ref="B107:C107"/>
    <mergeCell ref="B108:C108"/>
    <mergeCell ref="B109:C109"/>
    <mergeCell ref="B105:C105"/>
    <mergeCell ref="B106:C106"/>
    <mergeCell ref="A7:G7"/>
    <mergeCell ref="B104:C104"/>
    <mergeCell ref="A6:E6"/>
    <mergeCell ref="A1:G1"/>
    <mergeCell ref="A2:G2"/>
    <mergeCell ref="A3:G3"/>
    <mergeCell ref="A4:G4"/>
    <mergeCell ref="A5:G5"/>
  </mergeCells>
  <conditionalFormatting sqref="F11:F37 F39:F42 F45:F95">
    <cfRule type="cellIs" dxfId="3" priority="5" operator="equal">
      <formula>0</formula>
    </cfRule>
  </conditionalFormatting>
  <conditionalFormatting sqref="F98">
    <cfRule type="cellIs" dxfId="2" priority="1" operator="equal">
      <formula>0</formula>
    </cfRule>
  </conditionalFormatting>
  <conditionalFormatting sqref="G48">
    <cfRule type="cellIs" dxfId="1" priority="2" operator="equal">
      <formula>0</formula>
    </cfRule>
  </conditionalFormatting>
  <conditionalFormatting sqref="H20:H21">
    <cfRule type="cellIs" dxfId="0" priority="3" operator="equal">
      <formula>0</formula>
    </cfRule>
  </conditionalFormatting>
  <printOptions verticalCentered="1"/>
  <pageMargins left="0.7" right="0.7" top="0.75" bottom="0.75" header="0.3" footer="0.3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Parque Galaxia (2)</vt:lpstr>
      <vt:lpstr>Parque Galaxia</vt:lpstr>
      <vt:lpstr>'Parque Galaxia'!Área_de_impresión</vt:lpstr>
      <vt:lpstr>'Parque Galaxia (2)'!Área_de_impresión</vt:lpstr>
      <vt:lpstr>'Parque Galaxia'!Títulos_a_imprimir</vt:lpstr>
      <vt:lpstr>'Parque Galaxia (2)'!Títulos_a_imprimir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Ingrid Genao</cp:lastModifiedBy>
  <cp:lastPrinted>2025-02-24T23:18:15Z</cp:lastPrinted>
  <dcterms:created xsi:type="dcterms:W3CDTF">2022-06-02T13:13:01Z</dcterms:created>
  <dcterms:modified xsi:type="dcterms:W3CDTF">2025-02-24T23:20:17Z</dcterms:modified>
</cp:coreProperties>
</file>