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Sub compras\Desktop\"/>
    </mc:Choice>
  </mc:AlternateContent>
  <xr:revisionPtr revIDLastSave="0" documentId="8_{CCE807EF-B8FB-4F4E-8B0C-C670D4760FF2}" xr6:coauthVersionLast="47" xr6:coauthVersionMax="47" xr10:uidLastSave="{00000000-0000-0000-0000-000000000000}"/>
  <bookViews>
    <workbookView xWindow="-120" yWindow="-120" windowWidth="29040" windowHeight="15840" firstSheet="9" activeTab="9" xr2:uid="{00000000-000D-0000-FFFF-FFFF00000000}"/>
  </bookViews>
  <sheets>
    <sheet name="Partidas Calle Isabelita" sheetId="3" r:id="rId1"/>
    <sheet name="P. Term. C Porfirio Portorreal" sheetId="7" r:id="rId2"/>
    <sheet name="P. Reconst. C. General Sandoval" sheetId="8" r:id="rId3"/>
    <sheet name="Partidas C Resp. Valerio Jaquez" sheetId="6" r:id="rId4"/>
    <sheet name="P. C Paseo del Lago y C Meseta" sheetId="5" r:id="rId5"/>
    <sheet name="Partidas Calle el Kilombo" sheetId="4" r:id="rId6"/>
    <sheet name="Paridas Calle Respaldo 14" sheetId="10" r:id="rId7"/>
    <sheet name="Partidas Calle Respaldo 23" sheetId="11" r:id="rId8"/>
    <sheet name="Partidas Const. C. Limoncillo" sheetId="9" r:id="rId9"/>
    <sheet name="P. Calles O. M., M. G. y F. R." sheetId="12" r:id="rId10"/>
  </sheets>
  <externalReferences>
    <externalReference r:id="rId11"/>
    <externalReference r:id="rId12"/>
  </externalReferences>
  <definedNames>
    <definedName name="__123Graph_A" localSheetId="4" hidden="1">[1]A!#REF!</definedName>
    <definedName name="__123Graph_A" hidden="1">[1]A!#REF!</definedName>
    <definedName name="__123Graph_B" localSheetId="4" hidden="1">[1]A!#REF!</definedName>
    <definedName name="__123Graph_B" hidden="1">[1]A!#REF!</definedName>
    <definedName name="__123Graph_C" localSheetId="4" hidden="1">[1]A!#REF!</definedName>
    <definedName name="__123Graph_C" hidden="1">[1]A!#REF!</definedName>
    <definedName name="__123Graph_D" localSheetId="4" hidden="1">[1]A!#REF!</definedName>
    <definedName name="__123Graph_D" hidden="1">[1]A!#REF!</definedName>
    <definedName name="__123Graph_E" localSheetId="4" hidden="1">[1]A!#REF!</definedName>
    <definedName name="__123Graph_E" hidden="1">[1]A!#REF!</definedName>
    <definedName name="__123Graph_F" localSheetId="4" hidden="1">[1]A!#REF!</definedName>
    <definedName name="__123Graph_F" hidden="1">[1]A!#REF!</definedName>
    <definedName name="_Fill" localSheetId="4" hidden="1">#REF!</definedName>
    <definedName name="_Fill" hidden="1">#REF!</definedName>
    <definedName name="_Key1" localSheetId="4" hidden="1">#REF!</definedName>
    <definedName name="_Key1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Regression_Int" hidden="1">1</definedName>
    <definedName name="_Sort" localSheetId="4" hidden="1">#REF!</definedName>
    <definedName name="_Sort" hidden="1">#REF!</definedName>
    <definedName name="adm.a" localSheetId="4" hidden="1">'[2]ANALISIS STO DGO'!#REF!</definedName>
    <definedName name="adm.a" hidden="1">'[2]ANALISIS STO DGO'!#REF!</definedName>
    <definedName name="ADMBL" localSheetId="4" hidden="1">'[2]ANALISIS STO DGO'!#REF!</definedName>
    <definedName name="ADMBL" hidden="1">'[2]ANALISIS STO DGO'!#REF!</definedName>
    <definedName name="are" localSheetId="4" hidden="1">'[2]ANALISIS STO DGO'!#REF!</definedName>
    <definedName name="are" hidden="1">'[2]ANALISIS STO DGO'!#REF!</definedName>
    <definedName name="_xlnm.Print_Area" localSheetId="4">'P. C Paseo del Lago y C Meseta'!$A$1:$G$64</definedName>
    <definedName name="_xlnm.Print_Area" localSheetId="9">'P. Calles O. M., M. G. y F. R.'!$B$2:$H$58</definedName>
    <definedName name="_xlnm.Print_Area" localSheetId="2">'P. Reconst. C. General Sandoval'!$B$1:$H$58</definedName>
    <definedName name="_xlnm.Print_Area" localSheetId="1">'P. Term. C Porfirio Portorreal'!$B$1:$H$57</definedName>
    <definedName name="_xlnm.Print_Area" localSheetId="6">'Paridas Calle Respaldo 14'!$B$1:$H$53</definedName>
    <definedName name="_xlnm.Print_Area" localSheetId="3">'Partidas C Resp. Valerio Jaquez'!$B$1:$H$58</definedName>
    <definedName name="_xlnm.Print_Area" localSheetId="5">'Partidas Calle el Kilombo'!$B$1:$H$57</definedName>
    <definedName name="_xlnm.Print_Area" localSheetId="0">'Partidas Calle Isabelita'!$A$2:$H$62</definedName>
    <definedName name="_xlnm.Print_Area" localSheetId="7">'Partidas Calle Respaldo 23'!$B$1:$H$52</definedName>
    <definedName name="_xlnm.Print_Area" localSheetId="8">'Partidas Const. C. Limoncillo'!$B$1:$H$53</definedName>
    <definedName name="DEDE" localSheetId="4" hidden="1">#REF!</definedName>
    <definedName name="DEDE" hidden="1">#REF!</definedName>
    <definedName name="DEDE2" localSheetId="4" hidden="1">#REF!</definedName>
    <definedName name="DEDE2" hidden="1">#REF!</definedName>
    <definedName name="DEDE3" localSheetId="4" hidden="1">#REF!</definedName>
    <definedName name="DEDE3" hidden="1">#REF!</definedName>
    <definedName name="DEDE5" localSheetId="4" hidden="1">#REF!</definedName>
    <definedName name="DEDE5" hidden="1">#REF!</definedName>
    <definedName name="DEDE6" localSheetId="4" hidden="1">#REF!</definedName>
    <definedName name="DEDE6" hidden="1">#REF!</definedName>
    <definedName name="DEDE7" localSheetId="4" hidden="1">#REF!</definedName>
    <definedName name="DEDE7" hidden="1">#REF!</definedName>
    <definedName name="EMERGE" localSheetId="4" hidden="1">'[2]ANALISIS STO DGO'!#REF!</definedName>
    <definedName name="EMERGE" hidden="1">'[2]ANALISIS STO DGO'!#REF!</definedName>
    <definedName name="EMERGENCY" localSheetId="4" hidden="1">'[2]ANALISIS STO DGO'!#REF!</definedName>
    <definedName name="EMERGENCY" hidden="1">'[2]ANALISIS STO DGO'!#REF!</definedName>
    <definedName name="FF" localSheetId="4" hidden="1">#REF!</definedName>
    <definedName name="FF" hidden="1">#REF!</definedName>
    <definedName name="GFGFF" localSheetId="4" hidden="1">#REF!</definedName>
    <definedName name="GFGFF" hidden="1">#REF!</definedName>
    <definedName name="GFSG" localSheetId="4" hidden="1">#REF!</definedName>
    <definedName name="GFSG" hidden="1">#REF!</definedName>
    <definedName name="LINE" localSheetId="4" hidden="1">'[2]ANALISIS STO DGO'!#REF!</definedName>
    <definedName name="LINE" hidden="1">'[2]ANALISIS STO DGO'!#REF!</definedName>
    <definedName name="lineout" localSheetId="4" hidden="1">'[2]ANALISIS STO DGO'!#REF!</definedName>
    <definedName name="lineout" hidden="1">'[2]ANALISIS STO DGO'!#REF!</definedName>
    <definedName name="qw" hidden="1">[1]A!#REF!</definedName>
    <definedName name="qwqw" hidden="1">[1]A!#REF!</definedName>
    <definedName name="WARE" localSheetId="4" hidden="1">'[2]ANALISIS STO DGO'!#REF!</definedName>
    <definedName name="WARE" hidden="1">'[2]ANALISIS STO DGO'!#REF!</definedName>
    <definedName name="ware." localSheetId="4" hidden="1">'[2]ANALISIS STO DGO'!#REF!</definedName>
    <definedName name="ware." hidden="1">'[2]ANALISIS STO DGO'!#REF!</definedName>
    <definedName name="ware.1" localSheetId="4" hidden="1">'[2]ANALISIS STO DGO'!#REF!</definedName>
    <definedName name="ware.1" hidden="1">'[2]ANALISIS STO DGO'!#REF!</definedName>
    <definedName name="WAREHOUSE" localSheetId="4" hidden="1">'[2]ANALISIS STO DGO'!#REF!</definedName>
    <definedName name="WAREHOUSE" hidden="1">'[2]ANALISIS STO DGO'!#REF!</definedName>
    <definedName name="Wimaldy" localSheetId="4" hidden="1">'[2]ANALISIS STO DGO'!#REF!</definedName>
    <definedName name="Wimaldy" hidden="1">'[2]ANALISIS STO DGO'!#REF!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6" i="12" l="1"/>
  <c r="H35" i="12"/>
  <c r="G34" i="12"/>
  <c r="G33" i="12"/>
  <c r="G31" i="12"/>
  <c r="G30" i="12"/>
  <c r="H31" i="12" s="1"/>
  <c r="G26" i="12"/>
  <c r="G25" i="12"/>
  <c r="G24" i="12"/>
  <c r="G23" i="12"/>
  <c r="G22" i="12"/>
  <c r="G21" i="12"/>
  <c r="G20" i="12"/>
  <c r="G19" i="12"/>
  <c r="G18" i="12"/>
  <c r="G17" i="12"/>
  <c r="H28" i="12" s="1"/>
  <c r="G14" i="12"/>
  <c r="G13" i="12"/>
  <c r="G12" i="12"/>
  <c r="G11" i="12"/>
  <c r="G10" i="12"/>
  <c r="H15" i="12" s="1"/>
  <c r="H45" i="12" l="1"/>
  <c r="H58" i="12" l="1"/>
  <c r="H53" i="12"/>
  <c r="H49" i="12"/>
  <c r="H52" i="12"/>
  <c r="H48" i="12"/>
  <c r="H50" i="12"/>
  <c r="H55" i="12"/>
  <c r="H51" i="12"/>
  <c r="H54" i="12"/>
  <c r="H35" i="11" l="1"/>
  <c r="G34" i="11"/>
  <c r="G33" i="11"/>
  <c r="G32" i="11"/>
  <c r="H30" i="11"/>
  <c r="G29" i="11"/>
  <c r="G26" i="11"/>
  <c r="G25" i="11"/>
  <c r="G24" i="11"/>
  <c r="G23" i="11"/>
  <c r="G22" i="11"/>
  <c r="G21" i="11"/>
  <c r="G20" i="11"/>
  <c r="G19" i="11"/>
  <c r="G18" i="11"/>
  <c r="G17" i="11"/>
  <c r="H27" i="11" s="1"/>
  <c r="G16" i="11"/>
  <c r="G13" i="11"/>
  <c r="G12" i="11"/>
  <c r="G11" i="11"/>
  <c r="G10" i="11"/>
  <c r="G9" i="11"/>
  <c r="H14" i="11" s="1"/>
  <c r="H39" i="11" s="1"/>
  <c r="H48" i="11" l="1"/>
  <c r="G48" i="11" s="1"/>
  <c r="H46" i="11"/>
  <c r="G46" i="11" s="1"/>
  <c r="H42" i="11"/>
  <c r="G42" i="11" s="1"/>
  <c r="H49" i="11"/>
  <c r="G49" i="11" s="1"/>
  <c r="H47" i="11"/>
  <c r="G47" i="11" s="1"/>
  <c r="H45" i="11"/>
  <c r="G45" i="11" s="1"/>
  <c r="H43" i="11"/>
  <c r="G43" i="11" s="1"/>
  <c r="H44" i="11" l="1"/>
  <c r="H50" i="11"/>
  <c r="H52" i="11" s="1"/>
  <c r="G44" i="11"/>
  <c r="G36" i="10" l="1"/>
  <c r="E34" i="10"/>
  <c r="G34" i="10" s="1"/>
  <c r="G33" i="10"/>
  <c r="G32" i="10"/>
  <c r="H35" i="10" s="1"/>
  <c r="E29" i="10"/>
  <c r="G29" i="10" s="1"/>
  <c r="H30" i="10" s="1"/>
  <c r="G26" i="10"/>
  <c r="G25" i="10"/>
  <c r="G24" i="10"/>
  <c r="G23" i="10"/>
  <c r="G22" i="10"/>
  <c r="G21" i="10"/>
  <c r="G20" i="10"/>
  <c r="G19" i="10"/>
  <c r="G18" i="10"/>
  <c r="G17" i="10"/>
  <c r="G16" i="10"/>
  <c r="H27" i="10" s="1"/>
  <c r="G13" i="10"/>
  <c r="G12" i="10"/>
  <c r="G11" i="10"/>
  <c r="G10" i="10"/>
  <c r="G9" i="10"/>
  <c r="H14" i="10" s="1"/>
  <c r="H39" i="10" l="1"/>
  <c r="H48" i="10" l="1"/>
  <c r="G48" i="10" s="1"/>
  <c r="H46" i="10"/>
  <c r="G46" i="10" s="1"/>
  <c r="H44" i="10"/>
  <c r="H42" i="10"/>
  <c r="G42" i="10" s="1"/>
  <c r="H49" i="10"/>
  <c r="G49" i="10" s="1"/>
  <c r="H47" i="10"/>
  <c r="G47" i="10" s="1"/>
  <c r="H45" i="10"/>
  <c r="G45" i="10" s="1"/>
  <c r="H43" i="10"/>
  <c r="G43" i="10" s="1"/>
  <c r="H50" i="10" l="1"/>
  <c r="H52" i="10" s="1"/>
  <c r="G44" i="10"/>
  <c r="G36" i="9" l="1"/>
  <c r="G34" i="9"/>
  <c r="G33" i="9"/>
  <c r="G32" i="9"/>
  <c r="H35" i="9" s="1"/>
  <c r="E29" i="9"/>
  <c r="G29" i="9" s="1"/>
  <c r="H30" i="9" s="1"/>
  <c r="G26" i="9"/>
  <c r="G25" i="9"/>
  <c r="G24" i="9"/>
  <c r="G23" i="9"/>
  <c r="G22" i="9"/>
  <c r="G21" i="9"/>
  <c r="G20" i="9"/>
  <c r="G19" i="9"/>
  <c r="H27" i="9" s="1"/>
  <c r="G18" i="9"/>
  <c r="G17" i="9"/>
  <c r="G16" i="9"/>
  <c r="H14" i="9"/>
  <c r="G13" i="9"/>
  <c r="G12" i="9"/>
  <c r="G11" i="9"/>
  <c r="G10" i="9"/>
  <c r="G9" i="9"/>
  <c r="H39" i="9" l="1"/>
  <c r="H48" i="9" l="1"/>
  <c r="G48" i="9" s="1"/>
  <c r="H46" i="9"/>
  <c r="G46" i="9" s="1"/>
  <c r="H44" i="9"/>
  <c r="H42" i="9"/>
  <c r="G42" i="9" s="1"/>
  <c r="H49" i="9"/>
  <c r="G49" i="9" s="1"/>
  <c r="H47" i="9"/>
  <c r="G47" i="9" s="1"/>
  <c r="H45" i="9"/>
  <c r="G45" i="9" s="1"/>
  <c r="H43" i="9"/>
  <c r="G43" i="9" s="1"/>
  <c r="G44" i="9" l="1"/>
  <c r="H50" i="9" s="1"/>
  <c r="H52" i="9" s="1"/>
  <c r="G54" i="8" l="1"/>
  <c r="G53" i="8"/>
  <c r="G52" i="8"/>
  <c r="G51" i="8"/>
  <c r="G50" i="8"/>
  <c r="G49" i="8"/>
  <c r="G48" i="8"/>
  <c r="G47" i="8"/>
  <c r="H55" i="8" s="1"/>
  <c r="H42" i="8"/>
  <c r="G38" i="8"/>
  <c r="G37" i="8"/>
  <c r="G36" i="8"/>
  <c r="H39" i="8" s="1"/>
  <c r="G33" i="8"/>
  <c r="G32" i="8"/>
  <c r="H34" i="8" s="1"/>
  <c r="H30" i="8"/>
  <c r="G29" i="8"/>
  <c r="H27" i="8"/>
  <c r="G13" i="8"/>
  <c r="G12" i="8"/>
  <c r="G11" i="8"/>
  <c r="G10" i="8"/>
  <c r="G9" i="8"/>
  <c r="H14" i="8" s="1"/>
  <c r="H44" i="8" l="1"/>
  <c r="H57" i="8" s="1"/>
  <c r="H55" i="7" l="1"/>
  <c r="G41" i="7"/>
  <c r="G40" i="7"/>
  <c r="H40" i="7" s="1"/>
  <c r="G38" i="7"/>
  <c r="H39" i="7" s="1"/>
  <c r="G37" i="7"/>
  <c r="G36" i="7"/>
  <c r="G33" i="7"/>
  <c r="H34" i="7" s="1"/>
  <c r="G32" i="7"/>
  <c r="G29" i="7"/>
  <c r="H30" i="7" s="1"/>
  <c r="G26" i="7"/>
  <c r="G25" i="7"/>
  <c r="G24" i="7"/>
  <c r="G23" i="7"/>
  <c r="G22" i="7"/>
  <c r="G21" i="7"/>
  <c r="G20" i="7"/>
  <c r="G19" i="7"/>
  <c r="H27" i="7" s="1"/>
  <c r="G18" i="7"/>
  <c r="G17" i="7"/>
  <c r="G16" i="7"/>
  <c r="H14" i="7"/>
  <c r="G13" i="7"/>
  <c r="G12" i="7"/>
  <c r="G11" i="7"/>
  <c r="G10" i="7"/>
  <c r="G9" i="7"/>
  <c r="H44" i="7" l="1"/>
  <c r="H57" i="7" s="1"/>
  <c r="H55" i="6" l="1"/>
  <c r="H42" i="6"/>
  <c r="G41" i="6"/>
  <c r="G38" i="6"/>
  <c r="G37" i="6"/>
  <c r="H39" i="6" s="1"/>
  <c r="G36" i="6"/>
  <c r="G33" i="6"/>
  <c r="G32" i="6"/>
  <c r="H34" i="6" s="1"/>
  <c r="G29" i="6"/>
  <c r="H30" i="6" s="1"/>
  <c r="G26" i="6"/>
  <c r="G25" i="6"/>
  <c r="G24" i="6"/>
  <c r="G23" i="6"/>
  <c r="G22" i="6"/>
  <c r="G21" i="6"/>
  <c r="G20" i="6"/>
  <c r="G19" i="6"/>
  <c r="G18" i="6"/>
  <c r="G17" i="6"/>
  <c r="G16" i="6"/>
  <c r="G13" i="6"/>
  <c r="G12" i="6"/>
  <c r="G11" i="6"/>
  <c r="G10" i="6"/>
  <c r="G9" i="6"/>
  <c r="H14" i="6" s="1"/>
  <c r="H27" i="6" l="1"/>
  <c r="H44" i="6"/>
  <c r="H57" i="6" s="1"/>
  <c r="F49" i="5" l="1"/>
  <c r="G49" i="5" s="1"/>
  <c r="C46" i="5"/>
  <c r="F46" i="5" s="1"/>
  <c r="C45" i="5"/>
  <c r="F45" i="5" s="1"/>
  <c r="F44" i="5"/>
  <c r="C44" i="5"/>
  <c r="C43" i="5"/>
  <c r="F43" i="5" s="1"/>
  <c r="A43" i="5"/>
  <c r="A44" i="5" s="1"/>
  <c r="A45" i="5" s="1"/>
  <c r="A46" i="5" s="1"/>
  <c r="C40" i="5"/>
  <c r="F40" i="5" s="1"/>
  <c r="C39" i="5"/>
  <c r="F39" i="5" s="1"/>
  <c r="F38" i="5"/>
  <c r="C38" i="5"/>
  <c r="F37" i="5"/>
  <c r="C37" i="5"/>
  <c r="F36" i="5"/>
  <c r="A36" i="5"/>
  <c r="A37" i="5" s="1"/>
  <c r="A38" i="5" s="1"/>
  <c r="A39" i="5" s="1"/>
  <c r="A40" i="5" s="1"/>
  <c r="F35" i="5"/>
  <c r="G40" i="5" s="1"/>
  <c r="A35" i="5"/>
  <c r="F32" i="5"/>
  <c r="G32" i="5" s="1"/>
  <c r="C32" i="5"/>
  <c r="C29" i="5"/>
  <c r="F29" i="5" s="1"/>
  <c r="C27" i="5"/>
  <c r="F27" i="5" s="1"/>
  <c r="F26" i="5"/>
  <c r="C26" i="5"/>
  <c r="C25" i="5"/>
  <c r="C28" i="5" s="1"/>
  <c r="F28" i="5" s="1"/>
  <c r="F24" i="5"/>
  <c r="C24" i="5"/>
  <c r="C23" i="5"/>
  <c r="F23" i="5" s="1"/>
  <c r="F22" i="5"/>
  <c r="C22" i="5"/>
  <c r="F19" i="5"/>
  <c r="F18" i="5"/>
  <c r="F17" i="5"/>
  <c r="F16" i="5"/>
  <c r="F15" i="5"/>
  <c r="G19" i="5" s="1"/>
  <c r="G46" i="5" l="1"/>
  <c r="F25" i="5"/>
  <c r="G29" i="5" s="1"/>
  <c r="G52" i="5" s="1"/>
  <c r="F59" i="5" l="1"/>
  <c r="F55" i="5"/>
  <c r="F60" i="5"/>
  <c r="F58" i="5"/>
  <c r="F61" i="5"/>
  <c r="F56" i="5"/>
  <c r="F57" i="5" l="1"/>
  <c r="G61" i="5" s="1"/>
  <c r="G63" i="5" s="1"/>
  <c r="H55" i="4" l="1"/>
  <c r="H42" i="4"/>
  <c r="G37" i="4"/>
  <c r="H39" i="4" s="1"/>
  <c r="G36" i="4"/>
  <c r="G33" i="4"/>
  <c r="G32" i="4"/>
  <c r="H34" i="4" s="1"/>
  <c r="H30" i="4"/>
  <c r="G29" i="4"/>
  <c r="G26" i="4"/>
  <c r="G25" i="4"/>
  <c r="G24" i="4"/>
  <c r="G23" i="4"/>
  <c r="G22" i="4"/>
  <c r="G21" i="4"/>
  <c r="G20" i="4"/>
  <c r="G19" i="4"/>
  <c r="G18" i="4"/>
  <c r="H27" i="4" s="1"/>
  <c r="G17" i="4"/>
  <c r="G16" i="4"/>
  <c r="G13" i="4"/>
  <c r="G12" i="4"/>
  <c r="G11" i="4"/>
  <c r="G10" i="4"/>
  <c r="G9" i="4"/>
  <c r="H14" i="4" s="1"/>
  <c r="H44" i="4" s="1"/>
  <c r="H57" i="4" s="1"/>
  <c r="G46" i="3" l="1"/>
  <c r="G43" i="3"/>
  <c r="G42" i="3"/>
  <c r="G41" i="3"/>
  <c r="G38" i="3"/>
  <c r="G37" i="3"/>
  <c r="H39" i="3" s="1"/>
  <c r="G34" i="3"/>
  <c r="H35" i="3" s="1"/>
  <c r="G31" i="3"/>
  <c r="G30" i="3"/>
  <c r="G29" i="3"/>
  <c r="G28" i="3"/>
  <c r="G27" i="3"/>
  <c r="G26" i="3"/>
  <c r="G25" i="3"/>
  <c r="G24" i="3"/>
  <c r="G23" i="3"/>
  <c r="G22" i="3"/>
  <c r="G21" i="3"/>
  <c r="G18" i="3"/>
  <c r="G17" i="3"/>
  <c r="G16" i="3"/>
  <c r="G15" i="3"/>
  <c r="G14" i="3"/>
  <c r="H19" i="3" l="1"/>
  <c r="H32" i="3"/>
  <c r="H44" i="3"/>
  <c r="H49" i="3" s="1"/>
  <c r="H52" i="3" l="1"/>
  <c r="H60" i="3" l="1"/>
  <c r="H62" i="3" s="1"/>
</calcChain>
</file>

<file path=xl/sharedStrings.xml><?xml version="1.0" encoding="utf-8"?>
<sst xmlns="http://schemas.openxmlformats.org/spreadsheetml/2006/main" count="973" uniqueCount="173">
  <si>
    <t>Nº</t>
  </si>
  <si>
    <t>DESCRIPCION</t>
  </si>
  <si>
    <t xml:space="preserve">UD </t>
  </si>
  <si>
    <t>CANT.</t>
  </si>
  <si>
    <t>P/U</t>
  </si>
  <si>
    <t>VALOR</t>
  </si>
  <si>
    <t>TOTAL</t>
  </si>
  <si>
    <t>TRABAJOS GENERALES</t>
  </si>
  <si>
    <t>1,01</t>
  </si>
  <si>
    <t>Ingenieria y Topografia</t>
  </si>
  <si>
    <t>Km</t>
  </si>
  <si>
    <t>1,02</t>
  </si>
  <si>
    <t>Recolocacion de tuberias de A.P.</t>
  </si>
  <si>
    <t>1,03</t>
  </si>
  <si>
    <t>Rotulacion de Obra</t>
  </si>
  <si>
    <t>PA</t>
  </si>
  <si>
    <t>1,04</t>
  </si>
  <si>
    <t>Campamento</t>
  </si>
  <si>
    <t>1,05</t>
  </si>
  <si>
    <t>Mantenimiento del transito</t>
  </si>
  <si>
    <t>MOVIMIENTODE TIERRA</t>
  </si>
  <si>
    <t>2,01</t>
  </si>
  <si>
    <t>Excavacion en Material no Clasificado</t>
  </si>
  <si>
    <t>2,02</t>
  </si>
  <si>
    <t>Bote de material no Clasificado y Demoliciones</t>
  </si>
  <si>
    <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E</t>
    </r>
  </si>
  <si>
    <t>2,03</t>
  </si>
  <si>
    <t>Suministro mat., de mina para sub-base y base</t>
  </si>
  <si>
    <t>2,04</t>
  </si>
  <si>
    <t>Suministro de material de relleno p/aceras.</t>
  </si>
  <si>
    <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E-Km</t>
    </r>
  </si>
  <si>
    <t>2,05</t>
  </si>
  <si>
    <t>Escarificacion de superficie</t>
  </si>
  <si>
    <r>
      <t>M</t>
    </r>
    <r>
      <rPr>
        <vertAlign val="superscript"/>
        <sz val="10"/>
        <color theme="1"/>
        <rFont val="Times New Roman"/>
        <family val="1"/>
      </rPr>
      <t>2</t>
    </r>
  </si>
  <si>
    <t>2,06</t>
  </si>
  <si>
    <t>Acarreo de material de base y aceras, 30 Km</t>
  </si>
  <si>
    <t>2,07</t>
  </si>
  <si>
    <t xml:space="preserve">Regado y nivelacion de material de base </t>
  </si>
  <si>
    <t>2,08</t>
  </si>
  <si>
    <t>Mojado y compactacion de material de base</t>
  </si>
  <si>
    <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C</t>
    </r>
  </si>
  <si>
    <t>2,09</t>
  </si>
  <si>
    <t>Compactacion a mano relleno p/aceras</t>
  </si>
  <si>
    <t>2,10</t>
  </si>
  <si>
    <t>Excavacion para Contenes</t>
  </si>
  <si>
    <t>2,11</t>
  </si>
  <si>
    <t>Excavacion para badenes</t>
  </si>
  <si>
    <t>CAPA DE RODADURA</t>
  </si>
  <si>
    <t>3,03</t>
  </si>
  <si>
    <r>
      <t>losa de H.A. Industrial 280 Kg/m</t>
    </r>
    <r>
      <rPr>
        <vertAlign val="superscript"/>
        <sz val="10"/>
        <color theme="1"/>
        <rFont val="Times New Roman"/>
        <family val="1"/>
      </rPr>
      <t xml:space="preserve">2 </t>
    </r>
    <r>
      <rPr>
        <sz val="10"/>
        <color theme="1"/>
        <rFont val="Times New Roman"/>
        <family val="1"/>
      </rPr>
      <t>con malla elec., 0.2 x 0.2 y E = 0.15M</t>
    </r>
  </si>
  <si>
    <t>ESTRUCTURAS</t>
  </si>
  <si>
    <t>5,01</t>
  </si>
  <si>
    <t>H.A. 210Kg/cm para badenes con f de 3/8'' @ 0.25M</t>
  </si>
  <si>
    <r>
      <t>M</t>
    </r>
    <r>
      <rPr>
        <vertAlign val="superscript"/>
        <sz val="10"/>
        <color theme="1"/>
        <rFont val="Times New Roman"/>
        <family val="1"/>
      </rPr>
      <t>3</t>
    </r>
  </si>
  <si>
    <t>5,02</t>
  </si>
  <si>
    <t>Hormigon Ciclopeo</t>
  </si>
  <si>
    <t>OBRAS COMPLEMENTARIAS</t>
  </si>
  <si>
    <t>6,01</t>
  </si>
  <si>
    <t xml:space="preserve">Contenes </t>
  </si>
  <si>
    <t>Ml</t>
  </si>
  <si>
    <t>6,02</t>
  </si>
  <si>
    <t>Telford bajo contenes</t>
  </si>
  <si>
    <t>6,03</t>
  </si>
  <si>
    <t>Aceras</t>
  </si>
  <si>
    <t>LIMPIEZA</t>
  </si>
  <si>
    <t>7,01</t>
  </si>
  <si>
    <t>Limpieza final y bote</t>
  </si>
  <si>
    <t>TOTAL COSTOS DIRECTOS</t>
  </si>
  <si>
    <t>GASTOS GENERALES</t>
  </si>
  <si>
    <t>Dirección Técnica</t>
  </si>
  <si>
    <t>Seguro de Fianza</t>
  </si>
  <si>
    <t>ITBIS sobre Direccion Tecnica</t>
  </si>
  <si>
    <t>Gastos Administrativos</t>
  </si>
  <si>
    <t>Ley 6-86</t>
  </si>
  <si>
    <t>Transporte</t>
  </si>
  <si>
    <t>Codia 1x1000</t>
  </si>
  <si>
    <t>Imprevistos</t>
  </si>
  <si>
    <t xml:space="preserve"> </t>
  </si>
  <si>
    <t>TOTAL GENERAL PRESUPUESTO</t>
  </si>
  <si>
    <t xml:space="preserve"> Especificaciones Tecnica: 300mts. De longitud, Ancho Promedio: 5.50 mts.</t>
  </si>
  <si>
    <t>Ubicación: Las Minas, Sector el Café</t>
  </si>
  <si>
    <r>
      <t>M</t>
    </r>
    <r>
      <rPr>
        <vertAlign val="superscript"/>
        <sz val="10"/>
        <color theme="1"/>
        <rFont val="Times New Roman"/>
        <family val="1"/>
      </rPr>
      <t>3 - E</t>
    </r>
  </si>
  <si>
    <t>M3N</t>
  </si>
  <si>
    <t xml:space="preserve">AYUNTAMIENTO SANTO DOMINGO OESTE </t>
  </si>
  <si>
    <t>(ASDO)</t>
  </si>
  <si>
    <t xml:space="preserve">DIRECCION DE OBRAS PUBLICAS MUNICIPALES </t>
  </si>
  <si>
    <t>PRESUPUESTO</t>
  </si>
  <si>
    <t xml:space="preserve">Obra: Construccion tramo de  Calle el Kilombo, las minas.                                                                                                            </t>
  </si>
  <si>
    <t xml:space="preserve"> Especificaciones Tecnica: 165 mts. De longitud, Ancho Promedio: 5.00 mts.</t>
  </si>
  <si>
    <t>Ubicación: Las Minas , Sector  El café</t>
  </si>
  <si>
    <t>Losa de Horm. Ind. 280 kg/ cm2 con malla electrosoldada 0.2 X 0.2 y espesor 0.15M</t>
  </si>
  <si>
    <r>
      <t>M</t>
    </r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>N</t>
    </r>
  </si>
  <si>
    <t xml:space="preserve">TOTAL COSTOS INDIRECTOS </t>
  </si>
  <si>
    <t>Obra: Reparacion de acera, contenes y muro de contencion en calle paseo del lago y calle la meseta</t>
  </si>
  <si>
    <t>Ubicación: Paraiso del caribe.</t>
  </si>
  <si>
    <t>NO.</t>
  </si>
  <si>
    <t>UD</t>
  </si>
  <si>
    <t>P.U.</t>
  </si>
  <si>
    <t>SUB-TOTAL</t>
  </si>
  <si>
    <t>1,06</t>
  </si>
  <si>
    <t>Limpieza de malezas</t>
  </si>
  <si>
    <t>pa</t>
  </si>
  <si>
    <t>Excavacion en Material no Clasificado para construccion de losa de hormigon</t>
  </si>
  <si>
    <t xml:space="preserve">Bote de material no Clasificado </t>
  </si>
  <si>
    <t>Suministro y computación de  mat. de Relleno para base</t>
  </si>
  <si>
    <t>m3c</t>
  </si>
  <si>
    <t>Demolición de contenes</t>
  </si>
  <si>
    <t>m</t>
  </si>
  <si>
    <t>Demolición de aceras</t>
  </si>
  <si>
    <t>m2</t>
  </si>
  <si>
    <t>Excavacion para aceras En calle paseo del lago, (Frente al Lago)</t>
  </si>
  <si>
    <t>Bote de mat. Producto de las demoliciones y exc.</t>
  </si>
  <si>
    <t>m3e</t>
  </si>
  <si>
    <t>Suministro y computación de  mat. de Relleno para aceras e=0.10m</t>
  </si>
  <si>
    <t>losa de H.A. Industrial 280 Kg/m2 con malla elec., 0.2 x 0.2 y E = 0.15M. En calle paseo del lago, (Frente al Lago)</t>
  </si>
  <si>
    <t>Reconstrucción de contén Pulido en Hormigón  180 kg/cm2. En calle paseo del lago, (Frente al Lago)</t>
  </si>
  <si>
    <t>Reconstrucción de contén Pulido en Hormigón  180 kg/cm2. En calle paseo del lago, En calle la maseta.</t>
  </si>
  <si>
    <t>Construcción de  aceras en hormigón 180 kg/cm2 Violinada  e=0.10m. En calle paseo del lago, (Frente al Lago)</t>
  </si>
  <si>
    <t>Reonstrucción de  aceras en hormigón 180 kg/cm2 Violinada  e=0.10m. En calle la maseta.</t>
  </si>
  <si>
    <t>Telford bajo contenes En calle paseo del lago, (Frente al Lago)</t>
  </si>
  <si>
    <t>Telford bajo contenes En calle paseo del lago, En calle la maseta.</t>
  </si>
  <si>
    <t>REPARACION MURO DE CONTENSION EN  CALLE LA MESETA</t>
  </si>
  <si>
    <t xml:space="preserve">Excavacion Para Zapata De Muro (13.00 X 0.8*1.00) </t>
  </si>
  <si>
    <t>M3</t>
  </si>
  <si>
    <t>Zapatas Muros 8" 0.80M X 0.25M Hormigon  210Kg/cm2 Con Ø 1/2"  @ 0. 15m</t>
  </si>
  <si>
    <t>M2</t>
  </si>
  <si>
    <t xml:space="preserve">Muro de bloques Hormigon De 8" Ø 3/8" @ 0.20m Todas Las Camaras Llenas </t>
  </si>
  <si>
    <t xml:space="preserve">Viga De Amarre 0.20 X 0.20  con 4 Ø 3/8" y Ø  3/8"@0.20M  Hormigon  210Kg/cm2 </t>
  </si>
  <si>
    <t>LIMPIEZA FINAL</t>
  </si>
  <si>
    <t>Dirección técnica</t>
  </si>
  <si>
    <t>%</t>
  </si>
  <si>
    <t>Seguro de fianza</t>
  </si>
  <si>
    <t>ITEBIS sobre Dirección técnica</t>
  </si>
  <si>
    <t>Gastos Administrativas</t>
  </si>
  <si>
    <t>Codia 1*1000</t>
  </si>
  <si>
    <t xml:space="preserve">TOTAL GENERAL </t>
  </si>
  <si>
    <t>RD$:</t>
  </si>
  <si>
    <t xml:space="preserve">Obra: Reconstruccion Calle Respaldo Valerio Jaquez                                                                                                                 </t>
  </si>
  <si>
    <t xml:space="preserve"> Especificaciones Tecnica: 360 mts. De longitud, Ancho Promedio: 6.50 mts.</t>
  </si>
  <si>
    <t>Ubicación:  Sector Batey Bienvenido, Hato Nuevo</t>
  </si>
  <si>
    <t xml:space="preserve">Obra: Terminacion Calle Porfirio Portorreal                                                                                                                  </t>
  </si>
  <si>
    <t xml:space="preserve"> Especificaciones Tecnica: 393mts. De longitud, Ancho Promedio: 6.00 mts.</t>
  </si>
  <si>
    <t>Ubicación: Brisa de Los Pinos, Sector Hato Nuevo</t>
  </si>
  <si>
    <t>Completar Canaleta</t>
  </si>
  <si>
    <t xml:space="preserve">Obra: Reconstruccion    tramo de Calle General Sandoval                                                                                                             </t>
  </si>
  <si>
    <t xml:space="preserve"> Especificaciones Tecnica: 110mts. De Longitud, Ancho Promedio=7.00 mts., Area: 770 m2</t>
  </si>
  <si>
    <t>Ubicación: Urbanizacion Olimpo</t>
  </si>
  <si>
    <t xml:space="preserve">Losa de Horm. Ind. 280 kg/ cm2 con malla electrosoldada 0.2 X 0.2 y espesor 0.15M, </t>
  </si>
  <si>
    <t xml:space="preserve">Obra: Construccion de calle limoncillo                                                                                            </t>
  </si>
  <si>
    <t xml:space="preserve"> Especificaciones Tecnica: 302mts. De longitud, Ancho Promedio: 6.00 mts.</t>
  </si>
  <si>
    <t>Ubicación: sector bella colina</t>
  </si>
  <si>
    <t xml:space="preserve">Obra: Calle respaldo 14                                                                                                          </t>
  </si>
  <si>
    <t xml:space="preserve"> Especificaciones Tecnica: 185mts. De longitud, Ancho Promedio: 6.00 mts.</t>
  </si>
  <si>
    <t>Ubicación: Sector el café</t>
  </si>
  <si>
    <t xml:space="preserve">Obra: Calle respaldo 23                                                                                                              </t>
  </si>
  <si>
    <t xml:space="preserve"> Especificaciones Tecnica: 45mts. De longitud, Ancho Promedio: 6.00 mts.</t>
  </si>
  <si>
    <t>Ubicación: Café de Herrera</t>
  </si>
  <si>
    <t xml:space="preserve">Obra: Recapeo y Pavimentacion  Calles Orlando Martinez, Maximiliano Gomez y Francisco del Rosario Sanchez                                                                                                          </t>
  </si>
  <si>
    <t>Ubicación: Las Minas, Sector El Café</t>
  </si>
  <si>
    <t>Carpeta Asfalticas a 2"</t>
  </si>
  <si>
    <t>Recapeo, incluye Corte de asfalto y base en mal estado</t>
  </si>
  <si>
    <r>
      <t>M</t>
    </r>
    <r>
      <rPr>
        <vertAlign val="superscript"/>
        <sz val="10"/>
        <color theme="1"/>
        <rFont val="Times New Roman"/>
        <family val="1"/>
      </rPr>
      <t>3 E</t>
    </r>
  </si>
  <si>
    <t>Acarreo de material de base , 30 Km</t>
  </si>
  <si>
    <r>
      <t>M</t>
    </r>
    <r>
      <rPr>
        <vertAlign val="superscript"/>
        <sz val="10"/>
        <color theme="1"/>
        <rFont val="Times New Roman"/>
        <family val="1"/>
      </rPr>
      <t>3 N</t>
    </r>
  </si>
  <si>
    <t>Demolicion de Badenes en  mal Estado</t>
  </si>
  <si>
    <t>Bote de material de badenes Demolidos</t>
  </si>
  <si>
    <t>luye</t>
  </si>
  <si>
    <t>3,01</t>
  </si>
  <si>
    <t>Aplicación de carpeta Asfaltica a 2", incluye adherencia</t>
  </si>
  <si>
    <t>Bacheos en Areas Recapiadas</t>
  </si>
  <si>
    <t>Hormigon Ciclopeo para badenes</t>
  </si>
  <si>
    <t>Calle Isabelita</t>
  </si>
  <si>
    <t xml:space="preserve"> Especificaciones Tecnica: 267.545 mts. De Longitud, Ancho Promedio= 5.50, Area=1,471.50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</si>
</sst>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i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9"/>
      <color theme="1"/>
      <name val="Arial Narrow"/>
      <family val="2"/>
    </font>
    <font>
      <sz val="10"/>
      <color theme="0"/>
      <name val="Times New Roman"/>
      <family val="1"/>
    </font>
    <font>
      <b/>
      <sz val="14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Arial Narrow"/>
      <family val="2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4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2" fillId="0" borderId="0"/>
  </cellStyleXfs>
  <cellXfs count="138">
    <xf numFmtId="0" fontId="0" fillId="0" borderId="0" xfId="0"/>
    <xf numFmtId="0" fontId="2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justify" vertical="center"/>
    </xf>
    <xf numFmtId="0" fontId="5" fillId="0" borderId="1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0" fontId="2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9" fontId="2" fillId="0" borderId="8" xfId="0" applyNumberFormat="1" applyFont="1" applyBorder="1" applyAlignment="1">
      <alignment horizontal="right" vertical="center"/>
    </xf>
    <xf numFmtId="0" fontId="7" fillId="0" borderId="0" xfId="0" applyFont="1" applyAlignment="1">
      <alignment horizontal="justify" vertical="center"/>
    </xf>
    <xf numFmtId="3" fontId="2" fillId="0" borderId="8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4" fontId="2" fillId="0" borderId="0" xfId="0" applyNumberFormat="1" applyFont="1"/>
    <xf numFmtId="4" fontId="8" fillId="0" borderId="8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0" fillId="0" borderId="0" xfId="1" applyFont="1" applyAlignment="1">
      <alignment horizontal="left" vertical="top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12" fillId="0" borderId="0" xfId="2"/>
    <xf numFmtId="0" fontId="2" fillId="0" borderId="0" xfId="2" applyFont="1"/>
    <xf numFmtId="0" fontId="1" fillId="0" borderId="2" xfId="2" applyFont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15" fillId="0" borderId="3" xfId="1" applyFont="1" applyBorder="1" applyAlignment="1">
      <alignment horizontal="center" wrapText="1"/>
    </xf>
    <xf numFmtId="0" fontId="15" fillId="0" borderId="3" xfId="1" applyFont="1" applyBorder="1" applyAlignment="1">
      <alignment horizontal="center"/>
    </xf>
    <xf numFmtId="0" fontId="15" fillId="0" borderId="3" xfId="1" applyFont="1" applyBorder="1" applyAlignment="1">
      <alignment horizontal="right"/>
    </xf>
    <xf numFmtId="0" fontId="2" fillId="0" borderId="1" xfId="2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2" fontId="16" fillId="0" borderId="0" xfId="1" applyNumberFormat="1" applyFont="1" applyAlignment="1">
      <alignment horizontal="center" vertical="top" wrapText="1"/>
    </xf>
    <xf numFmtId="0" fontId="17" fillId="0" borderId="0" xfId="1" applyFont="1" applyAlignment="1">
      <alignment horizontal="left" vertical="top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2" fontId="10" fillId="0" borderId="0" xfId="1" applyNumberFormat="1" applyFont="1" applyAlignment="1">
      <alignment horizontal="center" vertical="top" wrapText="1"/>
    </xf>
    <xf numFmtId="0" fontId="18" fillId="0" borderId="0" xfId="1" applyFont="1" applyAlignment="1">
      <alignment horizontal="left" vertical="top" wrapText="1"/>
    </xf>
    <xf numFmtId="4" fontId="10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center" vertical="top" wrapText="1"/>
    </xf>
    <xf numFmtId="4" fontId="4" fillId="0" borderId="0" xfId="2" applyNumberFormat="1" applyFont="1" applyAlignment="1">
      <alignment horizontal="right" vertical="center"/>
    </xf>
    <xf numFmtId="2" fontId="10" fillId="0" borderId="0" xfId="1" applyNumberFormat="1" applyFont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8" fillId="0" borderId="0" xfId="1" applyFont="1" applyAlignment="1">
      <alignment horizontal="center" vertical="center" wrapText="1"/>
    </xf>
    <xf numFmtId="0" fontId="12" fillId="0" borderId="0" xfId="2" applyAlignment="1">
      <alignment vertical="center"/>
    </xf>
    <xf numFmtId="0" fontId="10" fillId="0" borderId="0" xfId="1" applyFont="1" applyAlignment="1">
      <alignment horizontal="left" vertical="center" wrapText="1"/>
    </xf>
    <xf numFmtId="2" fontId="10" fillId="0" borderId="0" xfId="1" applyNumberFormat="1" applyFont="1" applyAlignment="1">
      <alignment vertical="top" wrapText="1"/>
    </xf>
    <xf numFmtId="2" fontId="10" fillId="0" borderId="0" xfId="1" applyNumberFormat="1" applyFont="1" applyAlignment="1">
      <alignment vertical="center" wrapText="1"/>
    </xf>
    <xf numFmtId="4" fontId="4" fillId="0" borderId="0" xfId="2" applyNumberFormat="1" applyFont="1" applyAlignment="1">
      <alignment vertical="center"/>
    </xf>
    <xf numFmtId="4" fontId="2" fillId="0" borderId="8" xfId="1" applyNumberFormat="1" applyFont="1" applyBorder="1" applyAlignment="1">
      <alignment horizontal="right" vertical="center"/>
    </xf>
    <xf numFmtId="4" fontId="4" fillId="0" borderId="0" xfId="2" applyNumberFormat="1" applyFont="1" applyAlignment="1">
      <alignment horizontal="center" vertical="center"/>
    </xf>
    <xf numFmtId="2" fontId="16" fillId="0" borderId="0" xfId="1" applyNumberFormat="1" applyFont="1" applyAlignment="1">
      <alignment horizontal="center" vertical="center" wrapText="1"/>
    </xf>
    <xf numFmtId="4" fontId="4" fillId="0" borderId="16" xfId="2" applyNumberFormat="1" applyFont="1" applyBorder="1" applyAlignment="1">
      <alignment horizontal="right" vertical="center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right" vertical="top" wrapText="1"/>
    </xf>
    <xf numFmtId="0" fontId="19" fillId="0" borderId="0" xfId="1" applyFont="1" applyAlignment="1">
      <alignment horizontal="left" vertical="top" wrapText="1"/>
    </xf>
    <xf numFmtId="4" fontId="16" fillId="0" borderId="0" xfId="1" applyNumberFormat="1" applyFont="1" applyAlignment="1">
      <alignment horizontal="right" vertical="top" wrapText="1"/>
    </xf>
    <xf numFmtId="0" fontId="16" fillId="0" borderId="0" xfId="1" applyFont="1" applyAlignment="1">
      <alignment horizontal="right" vertical="top" wrapText="1"/>
    </xf>
    <xf numFmtId="4" fontId="2" fillId="0" borderId="0" xfId="2" applyNumberFormat="1" applyFont="1"/>
    <xf numFmtId="0" fontId="13" fillId="0" borderId="0" xfId="0" applyFont="1"/>
    <xf numFmtId="4" fontId="2" fillId="0" borderId="5" xfId="0" applyNumberFormat="1" applyFont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right" vertical="center"/>
    </xf>
    <xf numFmtId="4" fontId="8" fillId="0" borderId="2" xfId="0" applyNumberFormat="1" applyFont="1" applyBorder="1" applyAlignment="1">
      <alignment vertical="center"/>
    </xf>
    <xf numFmtId="0" fontId="20" fillId="0" borderId="0" xfId="0" applyFont="1" applyAlignment="1">
      <alignment horizontal="justify"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" fontId="2" fillId="0" borderId="15" xfId="0" applyNumberFormat="1" applyFont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5" fillId="0" borderId="22" xfId="2" applyFont="1" applyBorder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3" fillId="0" borderId="1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1" fillId="0" borderId="25" xfId="2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" fillId="0" borderId="25" xfId="0" applyFont="1" applyBorder="1" applyAlignment="1">
      <alignment vertical="center"/>
    </xf>
  </cellXfs>
  <cellStyles count="3">
    <cellStyle name="Normal" xfId="0" builtinId="0"/>
    <cellStyle name="Normal 2" xfId="1" xr:uid="{BE22B7C7-17AB-41C0-81BC-6EFD95D1698D}"/>
    <cellStyle name="Normal 3" xfId="2" xr:uid="{C8B27733-C4F5-445F-A234-4CA0D1B7B7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152399</xdr:colOff>
      <xdr:row>1</xdr:row>
      <xdr:rowOff>107156</xdr:rowOff>
    </xdr:from>
    <xdr:ext cx="1191036" cy="981075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4" y="316706"/>
          <a:ext cx="1191036" cy="9810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843373</xdr:colOff>
      <xdr:row>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8BA47B-16A6-4F14-8823-CA447EEC9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0"/>
          <a:ext cx="1266283" cy="8153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fic\p-especi\Obras%20Sector%20Salud%20(H-S)%202000\NORTE\Santiago\Cub.%20Policlinica%20en%20el%20Sector%20La%20Joya,%20palom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Eva%20L.%20JImenez%20Pagan\My%20Documents\Banco%20Central\Martin%20Fernandez%20-%20Calles\Presup.%20dise&#241;o%20original%20(30-mar-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1000"/>
      <sheetName val="Estado Financiero"/>
      <sheetName val="Resumen"/>
      <sheetName val="Cubicación"/>
      <sheetName val="Pagos"/>
      <sheetName val="Res-Financiero"/>
      <sheetName val="A"/>
      <sheetName val="Senalizacion"/>
      <sheetName val="Precios"/>
      <sheetName val="LISTADO MATERIALES"/>
      <sheetName val="Sheet4"/>
      <sheetName val="Sheet5"/>
      <sheetName val="Insumos"/>
      <sheetName val="Análisis de Precios"/>
      <sheetName val="caseta de planta"/>
      <sheetName val="Estado_Financiero"/>
      <sheetName val="LISTADO_MATERIALES"/>
      <sheetName val="Estado_Financiero1"/>
      <sheetName val="LISTADO_MATERIALES1"/>
      <sheetName val="Análisis_de_Precios"/>
      <sheetName val="caseta_de_planta"/>
      <sheetName val="Estado_Financiero2"/>
      <sheetName val="Análisis_de_Precios1"/>
      <sheetName val="caseta_de_planta1"/>
      <sheetName val="Estado_Financiero3"/>
      <sheetName val="LISTADO_MATERIALES2"/>
      <sheetName val="Análisis_de_Precios2"/>
      <sheetName val="caseta_de_planta2"/>
      <sheetName val="Estado_Financiero4"/>
      <sheetName val="LISTADO_MATERIALES3"/>
      <sheetName val="Análisis_de_Precios3"/>
      <sheetName val="caseta_de_planta3"/>
      <sheetName val="Estado_Financiero5"/>
      <sheetName val="LISTADO_MATERIALES4"/>
      <sheetName val="Análisis_de_Precios4"/>
      <sheetName val="caseta_de_planta4"/>
      <sheetName val="Estado_Financiero6"/>
      <sheetName val="LISTADO_MATERIALES5"/>
      <sheetName val="Análisis_de_Precios5"/>
      <sheetName val="caseta_de_planta5"/>
      <sheetName val="Presupuesto"/>
      <sheetName val="Mano de Obra"/>
      <sheetName val="Subcontratos"/>
      <sheetName val="Analisis "/>
      <sheetName val="Analisis H.A. "/>
      <sheetName val="Mezcla"/>
      <sheetName val="Insumos sanitarios"/>
      <sheetName val="Mano de Obra Sanitaria"/>
      <sheetName val="Analisis Sanitarios"/>
      <sheetName val="insumos ELECT"/>
      <sheetName val="mano de obra ELECT"/>
      <sheetName val="anal.elect."/>
      <sheetName val="tarifa equipo"/>
      <sheetName val="ANAMOVTIE"/>
      <sheetName val="Hoja3"/>
      <sheetName val="Ins"/>
      <sheetName val="M.O."/>
      <sheetName val="PRES META"/>
      <sheetName val="PRES DESCUENTO"/>
      <sheetName val="PRES META CON APU LINK"/>
      <sheetName val="MO FELO"/>
      <sheetName val="MO FELO (2)"/>
      <sheetName val="ORIGINAL"/>
      <sheetName val="CANT"/>
      <sheetName val="APU"/>
      <sheetName val="Estado_Financiero7"/>
      <sheetName val="LISTADO_MATERIALES6"/>
      <sheetName val="Análisis_de_Precios6"/>
      <sheetName val="caseta_de_planta6"/>
      <sheetName val="Mano_de_Obra"/>
      <sheetName val="Analisis_"/>
      <sheetName val="Analisis_H_A__"/>
      <sheetName val="Insumos_sanitarios"/>
      <sheetName val="Mano_de_Obra_Sanitaria"/>
      <sheetName val="Analisis_Sanitarios"/>
      <sheetName val="insumos_ELECT"/>
      <sheetName val="mano_de_obra_ELECT"/>
      <sheetName val="anal_elect_"/>
      <sheetName val="tarifa_equipo"/>
      <sheetName val="LISTADO INSUMOS DEL 2000"/>
      <sheetName val="anal term"/>
      <sheetName val="ANA"/>
      <sheetName val="Volumenes"/>
      <sheetName val="Ana-Sanit."/>
      <sheetName val="Jornal"/>
      <sheetName val="Pu-Sanit."/>
      <sheetName val="PU-Elect."/>
      <sheetName val="Anal. horm."/>
      <sheetName val="M. O. exc."/>
      <sheetName val="Ana-elect."/>
      <sheetName val="Mat"/>
      <sheetName val="puertas"/>
      <sheetName val="Insumos materiales"/>
      <sheetName val="Costos Mano de Obra"/>
      <sheetName val="Materiales"/>
      <sheetName val="med.mov.de tierras"/>
      <sheetName val="I.HORMIGON"/>
      <sheetName val="ANALISIS H-A "/>
      <sheetName val="Análisis Base"/>
      <sheetName val="Pres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S STO DGO"/>
      <sheetName val="PRES. BOCA NUEVA"/>
      <sheetName val="CONTRARO SEÑALIZACIONES"/>
      <sheetName val="Senalizacion"/>
      <sheetName val="A"/>
      <sheetName val="ANALISIS_STO_DGO"/>
      <sheetName val="PRES__BOCA_NUEVA"/>
      <sheetName val="CONTRARO_SEÑALIZACIONES"/>
      <sheetName val="ANALISIS_STO_DGO1"/>
      <sheetName val="PRES__BOCA_NUEVA1"/>
      <sheetName val="CONTRARO_SEÑALIZACIONES1"/>
      <sheetName val="Presup"/>
      <sheetName val="EDIFICIO COUNTERS"/>
      <sheetName val="LISTADO INSUMOS DEL 2000"/>
      <sheetName val="Presup."/>
      <sheetName val="Resumen Precio Equipos"/>
      <sheetName val="O.M. y Salarios"/>
      <sheetName val="Materiales"/>
      <sheetName val="PRESUP. HOSPIT. VERON"/>
      <sheetName val="Insumos"/>
      <sheetName val="Análisis de Precios"/>
      <sheetName val="Resumen"/>
      <sheetName val="Planilla &lt;ENM#5&gt;"/>
      <sheetName val="Resumen Reducciones"/>
      <sheetName val="Planilla..."/>
      <sheetName val="Planilla"/>
      <sheetName val="Amortización"/>
      <sheetName val="Estudios y Diseños"/>
      <sheetName val="&lt;T-0&gt;Sop.Estudios.y.Diseños"/>
      <sheetName val="Otros Indirectos"/>
      <sheetName val="(1)-Trab.Gen"/>
      <sheetName val="1.01"/>
      <sheetName val="1.02"/>
      <sheetName val="1.03"/>
      <sheetName val="1.04"/>
      <sheetName val="1.05"/>
      <sheetName val="(2)-Mov.Tierra"/>
      <sheetName val="2.01"/>
      <sheetName val="2.02"/>
      <sheetName val="2.03"/>
      <sheetName val="&lt;T-1&gt;Sop.Alambradas"/>
      <sheetName val="100.01"/>
      <sheetName val="2.06"/>
      <sheetName val="2.07"/>
      <sheetName val="2.09"/>
      <sheetName val="&lt;T-3&gt;Sop.Exc.Inservible.&amp;.NClas"/>
      <sheetName val="2.10"/>
      <sheetName val="2.11"/>
      <sheetName val="2.12@2.14-116.03"/>
      <sheetName val="Rutas.Acarreo"/>
      <sheetName val="2.15"/>
      <sheetName val="2.16"/>
      <sheetName val="2.17"/>
      <sheetName val="2.18"/>
      <sheetName val="&lt;T-4&gt;Sop.Relleno-(Previo)"/>
      <sheetName val="&lt;T-4&gt;Sop.Relleno-(Acumulado)"/>
      <sheetName val="ajustes de reporte relleno"/>
      <sheetName val="&lt;T-4&gt;Sop.Relleno-(Periodo)"/>
      <sheetName val="&lt;T-5&gt;Sop.Pedraplén"/>
      <sheetName val="2.19"/>
      <sheetName val="2.22"/>
      <sheetName val="PN-2.04"/>
      <sheetName val="&lt;T-7&gt;Sop.Perfilado&amp;Grama"/>
      <sheetName val="2.24"/>
      <sheetName val="2.36"/>
      <sheetName val="Mejoramiento Fundación"/>
      <sheetName val="116.01"/>
      <sheetName val="116.02"/>
      <sheetName val="&lt;T-14&gt;Estabilización.Cal"/>
      <sheetName val="&lt;T-15&gt;Estabilización.Cemento"/>
      <sheetName val="PN-2.06"/>
      <sheetName val="Interferencias-Tuberías"/>
      <sheetName val="128.01"/>
      <sheetName val="&lt;Presup&gt;Tubería.Yuca"/>
      <sheetName val="139.01"/>
      <sheetName val="&lt;Presup&gt;Tub.Haras.Nacionales"/>
      <sheetName val="184.01"/>
      <sheetName val="&lt;Presup&gt;Tubería.Mata.Gorda"/>
      <sheetName val="184.02"/>
      <sheetName val="&lt;Presup&gt;Tubería.El.Aguacate"/>
      <sheetName val="184.03"/>
      <sheetName val="&lt;Presup&gt;Tubería.La.Victoria"/>
      <sheetName val="139.02"/>
      <sheetName val="&lt;Presup&gt;Tubería.Juan.Tomás"/>
      <sheetName val="161.01"/>
      <sheetName val="&lt;Presup&gt;Tubería.Mal.Nombre"/>
      <sheetName val="PN-2.01"/>
      <sheetName val="&lt;Presup&gt;Tubería.Varios.Trabajos"/>
      <sheetName val="(3)-Drenaje"/>
      <sheetName val="Cunetas"/>
      <sheetName val="3.1.02"/>
      <sheetName val="3.1.03"/>
      <sheetName val="150.01"/>
      <sheetName val="150.02"/>
      <sheetName val="162.01"/>
      <sheetName val="Drenaje Subterraneo"/>
      <sheetName val="3.3.01"/>
      <sheetName val="3.3.02"/>
      <sheetName val="Alc.Cajón"/>
      <sheetName val="100.02"/>
      <sheetName val="3.4.1.01"/>
      <sheetName val="3.4.1.02"/>
      <sheetName val="3.4.1.03"/>
      <sheetName val="3.4.1.04"/>
      <sheetName val="3.4.1.05"/>
      <sheetName val="3.4.1.06"/>
      <sheetName val="3.4.1.07"/>
      <sheetName val="3.4.1.08"/>
      <sheetName val="3.4.1.09"/>
      <sheetName val="3.4.1.10"/>
      <sheetName val="3.4.1.11"/>
      <sheetName val="3.4.1.12"/>
      <sheetName val="101.01"/>
      <sheetName val="3.4.1.16"/>
      <sheetName val="3.4.1.17"/>
      <sheetName val="Alc.Tubular"/>
      <sheetName val="3.4.2.01"/>
      <sheetName val="3.4.2.03"/>
      <sheetName val="3.4.2.04"/>
      <sheetName val="3.4.2.06"/>
      <sheetName val="3.4.2.07"/>
      <sheetName val="3.4.2.08"/>
      <sheetName val="3.4.2.09"/>
      <sheetName val="3.4.2.10"/>
      <sheetName val="3.4.2.11"/>
      <sheetName val="3.4.2.12"/>
      <sheetName val="&lt;T-6&gt;Sop.Exc.Rell.Estr.Alcant."/>
      <sheetName val="Colectores"/>
      <sheetName val="119.01"/>
      <sheetName val="119.02"/>
      <sheetName val="119.03"/>
      <sheetName val="119.04"/>
      <sheetName val="119.05"/>
      <sheetName val="119.06"/>
      <sheetName val="119.07"/>
      <sheetName val="119.08"/>
      <sheetName val="119.09"/>
      <sheetName val="129.01"/>
      <sheetName val="&lt;T-8&gt;Sop.Acero.Alcantarillas"/>
      <sheetName val="(4)-Estructuras"/>
      <sheetName val="(Puente)-Mal Nombre"/>
      <sheetName val="4.1.1.01"/>
      <sheetName val="4.1.1.04"/>
      <sheetName val="4.1.1.06"/>
      <sheetName val="4.1.1.08"/>
      <sheetName val="104.01"/>
      <sheetName val="104.02"/>
      <sheetName val="4.1.1.9"/>
      <sheetName val="4.1.1.10"/>
      <sheetName val="4.1.1.11"/>
      <sheetName val="4.1.1.12"/>
      <sheetName val="4.1.1.14"/>
      <sheetName val="4.1.1.15"/>
      <sheetName val="4.1.1.16"/>
      <sheetName val="4.1.1.18"/>
      <sheetName val="4.1.1.21"/>
      <sheetName val="130.01"/>
      <sheetName val="4.1.1.22"/>
      <sheetName val="4.1.1.25"/>
      <sheetName val="4.1.1.26"/>
      <sheetName val="120.01"/>
      <sheetName val="104.03"/>
      <sheetName val="4.1.4.04"/>
      <sheetName val="102.01"/>
      <sheetName val="102.02"/>
      <sheetName val="102.03"/>
      <sheetName val="102.04"/>
      <sheetName val="102.05"/>
      <sheetName val="4.1.4.06"/>
      <sheetName val="4.1.4.08"/>
      <sheetName val="4.1.4.09"/>
      <sheetName val="4.1.4.11"/>
      <sheetName val="4.1.4.18"/>
      <sheetName val="(Puente)-Dajao"/>
      <sheetName val="4.1.4.25"/>
      <sheetName val="106.02"/>
      <sheetName val="113.01"/>
      <sheetName val="113.02"/>
      <sheetName val="113.03"/>
      <sheetName val="106.01"/>
      <sheetName val="121.01"/>
      <sheetName val="121.02"/>
      <sheetName val="131.01"/>
      <sheetName val="131.02"/>
      <sheetName val="140.01"/>
      <sheetName val="140.02"/>
      <sheetName val="145.01"/>
      <sheetName val="145.02"/>
      <sheetName val="145.03"/>
      <sheetName val="145.04"/>
      <sheetName val="145.05"/>
      <sheetName val="163.01"/>
      <sheetName val="(Puente)-Haras Nacionales"/>
      <sheetName val="PN-4.2.2.02"/>
      <sheetName val="151.01"/>
      <sheetName val="4.2.2.02"/>
      <sheetName val="4.2.2.03"/>
      <sheetName val="4.2.2.04"/>
      <sheetName val="4.2.2.10"/>
      <sheetName val="151.02"/>
      <sheetName val="4.2.2.11"/>
      <sheetName val="4.2.2.12"/>
      <sheetName val="4.2.2.13"/>
      <sheetName val="103.01"/>
      <sheetName val="103.02"/>
      <sheetName val="103.03"/>
      <sheetName val="103.04"/>
      <sheetName val="105.01"/>
      <sheetName val="105.02"/>
      <sheetName val="105.03"/>
      <sheetName val="4.2.2.15 "/>
      <sheetName val="4.2.2.16"/>
      <sheetName val="4.2.2.17"/>
      <sheetName val="108.01"/>
      <sheetName val="108.02"/>
      <sheetName val="108.03"/>
      <sheetName val="111.01"/>
      <sheetName val="111.02"/>
      <sheetName val="111.03"/>
      <sheetName val="111.04"/>
      <sheetName val="114.01"/>
      <sheetName val="122.01"/>
      <sheetName val="141.01"/>
      <sheetName val="141.02"/>
      <sheetName val="141.03"/>
      <sheetName val="132.01"/>
      <sheetName val="132.02"/>
      <sheetName val="zapata bordillo-haras"/>
      <sheetName val="(Puente)-Yuca"/>
      <sheetName val="4.1.3.04"/>
      <sheetName val="4.1.3.06"/>
      <sheetName val="4.1.3.07"/>
      <sheetName val="4.1.3.08"/>
      <sheetName val="4.1.3.09"/>
      <sheetName val="112.01"/>
      <sheetName val="112.02"/>
      <sheetName val="112.03"/>
      <sheetName val="112.04"/>
      <sheetName val="112.05"/>
      <sheetName val="112.06"/>
      <sheetName val="112.07"/>
      <sheetName val="4.1.3.01"/>
      <sheetName val="4.1.3.18"/>
      <sheetName val="4.1.3.25"/>
      <sheetName val="123.01"/>
      <sheetName val="123.02"/>
      <sheetName val="123.03"/>
      <sheetName val="133.01"/>
      <sheetName val="142.01"/>
      <sheetName val="142.02"/>
      <sheetName val="146.01"/>
      <sheetName val="146.02"/>
      <sheetName val="146.03"/>
      <sheetName val="146.04"/>
      <sheetName val="152.01"/>
      <sheetName val="152.02"/>
      <sheetName val="164.01"/>
      <sheetName val="zapata.bordillo.losa.Yuca"/>
      <sheetName val="172.01"/>
      <sheetName val="172.02"/>
      <sheetName val="172.03"/>
      <sheetName val="PN-4.1.3.01"/>
      <sheetName val="PN-4.1.3.02"/>
      <sheetName val="PN-4.1.3.03"/>
      <sheetName val="PN-4.1.3.04"/>
      <sheetName val="(Puente)-Cabón"/>
      <sheetName val="4.1.2.06"/>
      <sheetName val="4.1.2.07"/>
      <sheetName val="4.1.2.11"/>
      <sheetName val="4.1.2.18"/>
      <sheetName val="4.1.2.20"/>
      <sheetName val="4.1.2.08"/>
      <sheetName val="4.1.2.25"/>
      <sheetName val="134.01"/>
      <sheetName val="134.02"/>
      <sheetName val="134.03"/>
      <sheetName val="143.01"/>
      <sheetName val="147.01"/>
      <sheetName val="153.01"/>
      <sheetName val="165.01"/>
      <sheetName val="165.02"/>
      <sheetName val="165.03"/>
      <sheetName val="173.01"/>
      <sheetName val="173.02"/>
      <sheetName val="PN-4.1.2.01"/>
      <sheetName val="PN-4.1.2.03"/>
      <sheetName val="PN-4.1.2.04"/>
      <sheetName val="PN-4.1.2.05"/>
      <sheetName val="153.02"/>
      <sheetName val="153.03"/>
      <sheetName val="(Puente)-Tossa"/>
      <sheetName val="4.1.5.04"/>
      <sheetName val="4.1.5.06"/>
      <sheetName val="4.1.5.07"/>
      <sheetName val="4.1.5.08"/>
      <sheetName val="4.1.5.09"/>
      <sheetName val="4.1.5.11"/>
      <sheetName val="154.01"/>
      <sheetName val="154.02"/>
      <sheetName val="135.01"/>
      <sheetName val="135.02"/>
      <sheetName val="135.03"/>
      <sheetName val="135.04"/>
      <sheetName val="135.05"/>
      <sheetName val="166.01"/>
      <sheetName val="174.01"/>
      <sheetName val="174.02"/>
      <sheetName val="174.03"/>
      <sheetName val="PN-4.1.5.03"/>
      <sheetName val="PN-4.1.5.05"/>
      <sheetName val="PN-4.1.5.06"/>
      <sheetName val="PN-4.1.5.07"/>
      <sheetName val="PN-4.1.5.08"/>
      <sheetName val="PN-4.1.5.09"/>
      <sheetName val="PN-4.1.5.11"/>
      <sheetName val="PN-4.1.5.12"/>
      <sheetName val="174.04"/>
      <sheetName val="174.05"/>
      <sheetName val="174.06"/>
      <sheetName val="174.07"/>
      <sheetName val="PN-4.1.5.13"/>
      <sheetName val="(Puente)-Ozama"/>
      <sheetName val="4.1.6.02"/>
      <sheetName val="4.1.6.05"/>
      <sheetName val="4.1.6.07"/>
      <sheetName val="4.1.6.09"/>
      <sheetName val="4.1.6.10"/>
      <sheetName val="&lt;P.U.&gt;Estructura.Puente"/>
      <sheetName val="4.1.6.13"/>
      <sheetName val="4.1.6.17"/>
      <sheetName val="175.01"/>
      <sheetName val="175.02"/>
      <sheetName val="175.03"/>
      <sheetName val="175.04"/>
      <sheetName val="PN-4.1.6.03"/>
      <sheetName val="175.05"/>
      <sheetName val="144.01"/>
      <sheetName val="144.02"/>
      <sheetName val="144.03"/>
      <sheetName val="155.01"/>
      <sheetName val="155.02"/>
      <sheetName val="155.03"/>
      <sheetName val="PN-4.1.6.06"/>
      <sheetName val="PN-4.1.6.09@PN-4.1.6.11"/>
      <sheetName val="PN-4.1.6.14"/>
      <sheetName val="(Puente)-Juan Tomas"/>
      <sheetName val="156.01"/>
      <sheetName val="156.02"/>
      <sheetName val="167.01"/>
      <sheetName val="176.01"/>
      <sheetName val="176.02"/>
      <sheetName val="176.03"/>
      <sheetName val="176.04"/>
      <sheetName val="176.05"/>
      <sheetName val="176.06"/>
      <sheetName val="176.07"/>
      <sheetName val="176.08"/>
      <sheetName val="176.09"/>
      <sheetName val="176.10"/>
      <sheetName val="176.11"/>
      <sheetName val="176.12"/>
      <sheetName val="PN-4.1.7.04"/>
      <sheetName val="PN-4.1.7.05"/>
      <sheetName val="PN-4.1.7.06"/>
      <sheetName val="PN-4.1.7.09"/>
      <sheetName val="PN-4.1.7.10"/>
      <sheetName val="PN-4.1.7.11"/>
      <sheetName val="PN-4.1.7.12"/>
      <sheetName val="PN-4.1.7.14"/>
      <sheetName val="PN-4.1.7.20"/>
      <sheetName val="PN-4.1.7.29"/>
      <sheetName val="(Distribuidor)-Punta-Yamasá"/>
      <sheetName val="4.2.1.05"/>
      <sheetName val="4.2.1.17"/>
      <sheetName val="4.2.1.10 "/>
      <sheetName val="4.2.1.11"/>
      <sheetName val="4.2.1.13"/>
      <sheetName val="115.01"/>
      <sheetName val="115.02"/>
      <sheetName val="115.03"/>
      <sheetName val="115.04"/>
      <sheetName val="115.05"/>
      <sheetName val="115.06"/>
      <sheetName val="115.07"/>
      <sheetName val="115.08"/>
      <sheetName val="124.01"/>
      <sheetName val="124.02"/>
      <sheetName val="124.03"/>
      <sheetName val="124.04"/>
      <sheetName val="124.05"/>
      <sheetName val="148.01"/>
      <sheetName val="148.02"/>
      <sheetName val="157.01"/>
      <sheetName val="157.02"/>
      <sheetName val="PN-4.2.1.03"/>
      <sheetName val="PN-4.2.1.05"/>
      <sheetName val="PN-4.2.1.08"/>
      <sheetName val="4.2.1.16"/>
      <sheetName val="4.2.1.21"/>
      <sheetName val="4.2.1.29"/>
      <sheetName val="4.2.1.30"/>
      <sheetName val="registros punta"/>
      <sheetName val="(Distribuidor)-La Victoria"/>
      <sheetName val="4.2.4.10"/>
      <sheetName val="4.2.4.04"/>
      <sheetName val="4.2.4.11"/>
      <sheetName val="4.2.4.15"/>
      <sheetName val="4.2.4.16"/>
      <sheetName val="4.2.4.13"/>
      <sheetName val="125.01"/>
      <sheetName val="125.02"/>
      <sheetName val="177.01"/>
      <sheetName val="177.02"/>
      <sheetName val="177.03"/>
      <sheetName val="177.04"/>
      <sheetName val="177.05"/>
      <sheetName val="177.06"/>
      <sheetName val="177.07"/>
      <sheetName val="158.01"/>
      <sheetName val="158.02"/>
      <sheetName val="158.03"/>
      <sheetName val="158.04"/>
      <sheetName val="158.05"/>
      <sheetName val="(Distribuidor)-Carre.Samaná"/>
      <sheetName val="4.2.5.01"/>
      <sheetName val="4.2.5.03"/>
      <sheetName val="4.2.5.11"/>
      <sheetName val="4.2.5.12"/>
      <sheetName val="4.2.5.13"/>
      <sheetName val="4.2.5.14"/>
      <sheetName val="178.01"/>
      <sheetName val="178.02"/>
      <sheetName val="178.03"/>
      <sheetName val="178.04"/>
      <sheetName val="178.05"/>
      <sheetName val="PN-4.2.5.04"/>
      <sheetName val="PN-4.2.5.08"/>
      <sheetName val="PN-4.2.5.12"/>
      <sheetName val="PN-4.2.5.15"/>
      <sheetName val="(Paso Inferior)-La Victoria"/>
      <sheetName val="4.3.2.10"/>
      <sheetName val="4.3.2.11"/>
      <sheetName val="4.3.2.12"/>
      <sheetName val="4.3.2.14"/>
      <sheetName val="4.3.2.15"/>
      <sheetName val="4.3.2.18"/>
      <sheetName val="4.3.2.21"/>
      <sheetName val="4.3.2.22"/>
      <sheetName val="(Paso Inferior)-Mata Mamón"/>
      <sheetName val="4.3.3.10"/>
      <sheetName val="4.3.3.11"/>
      <sheetName val="4.3.3.12"/>
      <sheetName val="4.3.3.14"/>
      <sheetName val="4.3.3.18"/>
      <sheetName val="4.3.3.21"/>
      <sheetName val="4.3.3.22"/>
      <sheetName val="(Paso Inferior)-Yabacao"/>
      <sheetName val="136.01"/>
      <sheetName val="136.02"/>
      <sheetName val="136.03"/>
      <sheetName val="136.04"/>
      <sheetName val="149.01"/>
      <sheetName val="136.05"/>
      <sheetName val="(Puente)-Provisional Ozama "/>
      <sheetName val="117.01"/>
      <sheetName val="117.02"/>
      <sheetName val="117.03"/>
      <sheetName val="117.04"/>
      <sheetName val="(Paso Inferior) El Aguacate"/>
      <sheetName val="(Paso Inferior)-Los Rojas"/>
      <sheetName val="159.01"/>
      <sheetName val="159.02"/>
      <sheetName val="159.03"/>
      <sheetName val="159.04"/>
      <sheetName val="168.01"/>
      <sheetName val="168.02"/>
      <sheetName val="168.03"/>
      <sheetName val="179.01"/>
      <sheetName val="PN-4.3.6.06"/>
      <sheetName val="(Paso Inferior)-El Aguacate"/>
      <sheetName val="169.01"/>
      <sheetName val="169.02"/>
      <sheetName val="Aguacate-.01"/>
      <sheetName val="169.03"/>
      <sheetName val="169.04"/>
      <sheetName val="180.01"/>
      <sheetName val="170.01"/>
      <sheetName val="170.02"/>
      <sheetName val="PN-4.3.5.03"/>
      <sheetName val="PN-4.3.5.04"/>
      <sheetName val="PN-4.3.5.05"/>
      <sheetName val="(Paso Inferior)-Mal Nombre"/>
      <sheetName val="170.03"/>
      <sheetName val="170.04"/>
      <sheetName val="181.01"/>
      <sheetName val="181.02"/>
      <sheetName val="117.05"/>
      <sheetName val="117.06"/>
      <sheetName val="126.01"/>
      <sheetName val="126.02"/>
      <sheetName val="137.01"/>
      <sheetName val="&lt;T-12&gt;Sop.Pedrap.Puente.Prov."/>
      <sheetName val="PN-4.3.1.03"/>
      <sheetName val="PN-4.3.1.05"/>
      <sheetName val="PN-4.3.1.07"/>
      <sheetName val="&lt;T-9&gt;Sop.Pilotes"/>
      <sheetName val="&lt;T-10&gt;Sop.Acero.Puentes"/>
      <sheetName val="Misceláneos-Estr."/>
      <sheetName val="182.01"/>
      <sheetName val="&lt;P.U.&gt;Acero.Refuerzo"/>
      <sheetName val="&lt;P.U.&gt;Pretensado.Cable.Acero"/>
      <sheetName val="Wick.Drains-Geopier"/>
      <sheetName val="109.01"/>
      <sheetName val="118.01"/>
      <sheetName val="118.02"/>
      <sheetName val="127.01"/>
      <sheetName val="171.01@171.03"/>
      <sheetName val="127.02"/>
      <sheetName val="127.03"/>
      <sheetName val="138.01"/>
      <sheetName val="&lt;T-13&gt;Drenes.Verticales"/>
      <sheetName val="&lt;T-16&gt;Pre-Perforación.Drenes"/>
      <sheetName val="&lt;T-17&gt;Columna.de.Grava"/>
      <sheetName val="&lt;T-18&gt;Columna.Grava.Terravanza"/>
      <sheetName val="Peaje"/>
      <sheetName val="4.4.02"/>
      <sheetName val="PN-4.4.01"/>
      <sheetName val="PN-4.4.02"/>
      <sheetName val="(5)-Estructura.de.Pavimento"/>
      <sheetName val="5.01"/>
      <sheetName val="5.02"/>
      <sheetName val="5.03@5.06"/>
      <sheetName val="5.07@5.10"/>
      <sheetName val="5.11"/>
      <sheetName val="5.12"/>
      <sheetName val="5.13"/>
      <sheetName val="5.14"/>
      <sheetName val="5.15"/>
      <sheetName val="&lt;T-2&gt;Acopio.Base.Planta.Indio"/>
      <sheetName val="&lt;P.U.&gt;Base.Estabilizada"/>
      <sheetName val="5.16@5.19"/>
      <sheetName val="160.01"/>
      <sheetName val="160.02"/>
      <sheetName val="183.01"/>
      <sheetName val="183.02"/>
      <sheetName val="PN-5.01"/>
      <sheetName val="PN-5.03"/>
      <sheetName val="PN-5.04"/>
      <sheetName val="PN-5.05"/>
      <sheetName val="&lt;T-19&gt;Sop.SubBase"/>
      <sheetName val="&lt;T-20&gt;Sop.Base"/>
      <sheetName val="&lt;T-21&gt;Sop.Asfalto"/>
      <sheetName val="(6)-Terminaciones"/>
      <sheetName val="6.2.01"/>
      <sheetName val="6.3.01"/>
      <sheetName val="6.3.02"/>
      <sheetName val="6.3.03"/>
      <sheetName val="6.3.04"/>
      <sheetName val="6.3.05"/>
      <sheetName val="6.3.19"/>
      <sheetName val="6.3.20"/>
      <sheetName val="6.3.21"/>
      <sheetName val="6.1.01 Contenes"/>
      <sheetName val="6.1.02 Bordillos"/>
      <sheetName val="6.1.03 Aceras Hormigon "/>
      <sheetName val="6.1.04Relleno Acera"/>
      <sheetName val="Paisajismo"/>
      <sheetName val="Iluminacion Vial"/>
      <sheetName val="(7)-Electrificación e ilum."/>
      <sheetName val="7.01"/>
      <sheetName val="7.02"/>
      <sheetName val="(Reembolsables)-Militares"/>
      <sheetName val="107.01"/>
      <sheetName val="185.01"/>
      <sheetName val="&lt;T-11&gt;Sop.Militares"/>
      <sheetName val="(Reembolsables)-Interf.Electric"/>
      <sheetName val="186.01"/>
      <sheetName val="Pres. Interferencia Electrica"/>
      <sheetName val="(110)-Puente.Provisional"/>
      <sheetName val="110.01"/>
      <sheetName val="x1-relleno prueba"/>
      <sheetName val="&lt;x1&gt;Relleno.Prueba.Avenida"/>
      <sheetName val="&lt;Estatus Proyecto&gt;"/>
      <sheetName val="ANALISIS_STO_DGO2"/>
      <sheetName val="PRES__BOCA_NUEVA2"/>
      <sheetName val="CONTRARO_SEÑALIZACIONES2"/>
      <sheetName val="EDIFICIO_COUNTERS"/>
      <sheetName val="LISTADO_INSUMOS_DEL_2000"/>
      <sheetName val="Presup_"/>
      <sheetName val="ANALISIS_STO_DGO3"/>
      <sheetName val="PRES__BOCA_NUEVA3"/>
      <sheetName val="CONTRARO_SEÑALIZACIONES3"/>
      <sheetName val="EDIFICIO_COUNTERS1"/>
      <sheetName val="LISTADO_INSUMOS_DEL_20001"/>
      <sheetName val="Presup_1"/>
      <sheetName val="TC-C27"/>
      <sheetName val="EX-V28"/>
      <sheetName val="RV-C13"/>
      <sheetName val="RV-C28"/>
      <sheetName val="EXC. QMC"/>
      <sheetName val="RV-H27"/>
      <sheetName val="EX-C36"/>
      <sheetName val="CF-C12"/>
      <sheetName val="EX-C37"/>
      <sheetName val="EX-C20"/>
      <sheetName val="EX-C24"/>
      <sheetName val="TRACT.MINA"/>
      <sheetName val="EX-C38"/>
      <sheetName val="EX-C27"/>
      <sheetName val="EX-C42"/>
      <sheetName val="% Ralenti CF-C12."/>
      <sheetName val="% Ralenti EXC."/>
      <sheetName val="% Ralenti EXC. (2)"/>
      <sheetName val="REND."/>
      <sheetName val="Produccion"/>
      <sheetName val="trac"/>
      <sheetName val="T. HORA"/>
      <sheetName val="Base de Dato"/>
      <sheetName val="Precio"/>
      <sheetName val="Análisis_de_Precios"/>
      <sheetName val="Resumen_Precio_Equipos"/>
      <sheetName val="O_M__y_Salarios"/>
      <sheetName val="Analisis de precios SURFACE"/>
      <sheetName val="Sheet1"/>
      <sheetName val="Sheet2"/>
      <sheetName val="Sheet3"/>
      <sheetName val="Los Ángeles (Fase II)"/>
      <sheetName val="MANO DE OBRA"/>
      <sheetName val="ANALISIS_STO_DGO4"/>
      <sheetName val="PRES__BOCA_NUEVA4"/>
      <sheetName val="CONTRARO_SEÑALIZACIONES4"/>
      <sheetName val="EDIFICIO_COUNTERS2"/>
      <sheetName val="Presup_2"/>
      <sheetName val="LISTADO_INSUMOS_DEL_20002"/>
      <sheetName val="Análisis_de_Precios1"/>
      <sheetName val="Resumen_Precio_Equipos1"/>
      <sheetName val="O_M__y_Salarios1"/>
      <sheetName val="PRESUP__HOSPIT__VERON"/>
      <sheetName val="Planilla_&lt;ENM#5&gt;"/>
      <sheetName val="Resumen_Reducciones"/>
      <sheetName val="Planilla___"/>
      <sheetName val="Estudios_y_Diseños"/>
      <sheetName val="&lt;T-0&gt;Sop_Estudios_y_Diseños"/>
      <sheetName val="Otros_Indirectos"/>
      <sheetName val="(1)-Trab_Gen"/>
      <sheetName val="1_01"/>
      <sheetName val="1_02"/>
      <sheetName val="1_03"/>
      <sheetName val="1_04"/>
      <sheetName val="1_05"/>
      <sheetName val="(2)-Mov_Tierra"/>
      <sheetName val="2_01"/>
      <sheetName val="2_02"/>
      <sheetName val="2_03"/>
      <sheetName val="&lt;T-1&gt;Sop_Alambradas"/>
      <sheetName val="100_01"/>
      <sheetName val="2_06"/>
      <sheetName val="2_07"/>
      <sheetName val="2_09"/>
      <sheetName val="&lt;T-3&gt;Sop_Exc_Inservible_&amp;_NClas"/>
      <sheetName val="2_10"/>
      <sheetName val="2_11"/>
      <sheetName val="2_12@2_14-116_03"/>
      <sheetName val="Rutas_Acarreo"/>
      <sheetName val="2_15"/>
      <sheetName val="2_16"/>
      <sheetName val="2_17"/>
      <sheetName val="2_18"/>
      <sheetName val="&lt;T-4&gt;Sop_Relleno-(Previo)"/>
      <sheetName val="&lt;T-4&gt;Sop_Relleno-(Acumulado)"/>
      <sheetName val="ajustes_de_reporte_relleno"/>
      <sheetName val="&lt;T-4&gt;Sop_Relleno-(Periodo)"/>
      <sheetName val="&lt;T-5&gt;Sop_Pedraplén"/>
      <sheetName val="2_19"/>
      <sheetName val="2_22"/>
      <sheetName val="PN-2_04"/>
      <sheetName val="&lt;T-7&gt;Sop_Perfilado&amp;Grama"/>
      <sheetName val="2_24"/>
      <sheetName val="2_36"/>
      <sheetName val="Mejoramiento_Fundación"/>
      <sheetName val="116_01"/>
      <sheetName val="116_02"/>
      <sheetName val="&lt;T-14&gt;Estabilización_Cal"/>
      <sheetName val="&lt;T-15&gt;Estabilización_Cemento"/>
      <sheetName val="PN-2_06"/>
      <sheetName val="128_01"/>
      <sheetName val="&lt;Presup&gt;Tubería_Yuca"/>
      <sheetName val="139_01"/>
      <sheetName val="&lt;Presup&gt;Tub_Haras_Nacionales"/>
      <sheetName val="184_01"/>
      <sheetName val="&lt;Presup&gt;Tubería_Mata_Gorda"/>
      <sheetName val="184_02"/>
      <sheetName val="&lt;Presup&gt;Tubería_El_Aguacate"/>
      <sheetName val="184_03"/>
      <sheetName val="&lt;Presup&gt;Tubería_La_Victoria"/>
      <sheetName val="139_02"/>
      <sheetName val="&lt;Presup&gt;Tubería_Juan_Tomás"/>
      <sheetName val="161_01"/>
      <sheetName val="&lt;Presup&gt;Tubería_Mal_Nombre"/>
      <sheetName val="PN-2_01"/>
      <sheetName val="&lt;Presup&gt;Tubería_Varios_Trabajos"/>
      <sheetName val="3_1_02"/>
      <sheetName val="3_1_03"/>
      <sheetName val="150_01"/>
      <sheetName val="150_02"/>
      <sheetName val="162_01"/>
      <sheetName val="Drenaje_Subterraneo"/>
      <sheetName val="3_3_01"/>
      <sheetName val="3_3_02"/>
      <sheetName val="Alc_Cajón"/>
      <sheetName val="100_02"/>
      <sheetName val="3_4_1_01"/>
      <sheetName val="3_4_1_02"/>
      <sheetName val="3_4_1_03"/>
      <sheetName val="3_4_1_04"/>
      <sheetName val="3_4_1_05"/>
      <sheetName val="3_4_1_06"/>
      <sheetName val="3_4_1_07"/>
      <sheetName val="3_4_1_08"/>
      <sheetName val="3_4_1_09"/>
      <sheetName val="3_4_1_10"/>
      <sheetName val="3_4_1_11"/>
      <sheetName val="3_4_1_12"/>
      <sheetName val="101_01"/>
      <sheetName val="3_4_1_16"/>
      <sheetName val="3_4_1_17"/>
      <sheetName val="Alc_Tubular"/>
      <sheetName val="3_4_2_01"/>
      <sheetName val="3_4_2_03"/>
      <sheetName val="3_4_2_04"/>
      <sheetName val="3_4_2_06"/>
      <sheetName val="3_4_2_07"/>
      <sheetName val="3_4_2_08"/>
      <sheetName val="3_4_2_09"/>
      <sheetName val="3_4_2_10"/>
      <sheetName val="3_4_2_11"/>
      <sheetName val="3_4_2_12"/>
      <sheetName val="&lt;T-6&gt;Sop_Exc_Rell_Estr_Alcant_"/>
      <sheetName val="119_01"/>
      <sheetName val="119_02"/>
      <sheetName val="119_03"/>
      <sheetName val="119_04"/>
      <sheetName val="119_05"/>
      <sheetName val="119_06"/>
      <sheetName val="119_07"/>
      <sheetName val="119_08"/>
      <sheetName val="119_09"/>
      <sheetName val="129_01"/>
      <sheetName val="&lt;T-8&gt;Sop_Acero_Alcantarillas"/>
      <sheetName val="(Puente)-Mal_Nombre"/>
      <sheetName val="4_1_1_01"/>
      <sheetName val="4_1_1_04"/>
      <sheetName val="4_1_1_06"/>
      <sheetName val="4_1_1_08"/>
      <sheetName val="104_01"/>
      <sheetName val="104_02"/>
      <sheetName val="4_1_1_9"/>
      <sheetName val="4_1_1_10"/>
      <sheetName val="4_1_1_11"/>
      <sheetName val="4_1_1_12"/>
      <sheetName val="4_1_1_14"/>
      <sheetName val="4_1_1_15"/>
      <sheetName val="4_1_1_16"/>
      <sheetName val="4_1_1_18"/>
      <sheetName val="4_1_1_21"/>
      <sheetName val="130_01"/>
      <sheetName val="4_1_1_22"/>
      <sheetName val="4_1_1_25"/>
      <sheetName val="4_1_1_26"/>
      <sheetName val="120_01"/>
      <sheetName val="104_03"/>
      <sheetName val="4_1_4_04"/>
      <sheetName val="102_01"/>
      <sheetName val="102_02"/>
      <sheetName val="102_03"/>
      <sheetName val="102_04"/>
      <sheetName val="102_05"/>
      <sheetName val="4_1_4_06"/>
      <sheetName val="4_1_4_08"/>
      <sheetName val="4_1_4_09"/>
      <sheetName val="4_1_4_11"/>
      <sheetName val="4_1_4_18"/>
      <sheetName val="4_1_4_25"/>
      <sheetName val="106_02"/>
      <sheetName val="113_01"/>
      <sheetName val="113_02"/>
      <sheetName val="113_03"/>
      <sheetName val="106_01"/>
      <sheetName val="121_01"/>
      <sheetName val="121_02"/>
      <sheetName val="131_01"/>
      <sheetName val="131_02"/>
      <sheetName val="140_01"/>
      <sheetName val="140_02"/>
      <sheetName val="145_01"/>
      <sheetName val="145_02"/>
      <sheetName val="145_03"/>
      <sheetName val="145_04"/>
      <sheetName val="145_05"/>
      <sheetName val="163_01"/>
      <sheetName val="(Puente)-Haras_Nacionales"/>
      <sheetName val="PN-4_2_2_02"/>
      <sheetName val="151_01"/>
      <sheetName val="4_2_2_02"/>
      <sheetName val="4_2_2_03"/>
      <sheetName val="4_2_2_04"/>
      <sheetName val="4_2_2_10"/>
      <sheetName val="151_02"/>
      <sheetName val="4_2_2_11"/>
      <sheetName val="4_2_2_12"/>
      <sheetName val="4_2_2_13"/>
      <sheetName val="103_01"/>
      <sheetName val="103_02"/>
      <sheetName val="103_03"/>
      <sheetName val="103_04"/>
      <sheetName val="105_01"/>
      <sheetName val="105_02"/>
      <sheetName val="105_03"/>
      <sheetName val="4_2_2_15_"/>
      <sheetName val="4_2_2_16"/>
      <sheetName val="4_2_2_17"/>
      <sheetName val="108_01"/>
      <sheetName val="108_02"/>
      <sheetName val="108_03"/>
      <sheetName val="111_01"/>
      <sheetName val="111_02"/>
      <sheetName val="111_03"/>
      <sheetName val="111_04"/>
      <sheetName val="114_01"/>
      <sheetName val="122_01"/>
      <sheetName val="141_01"/>
      <sheetName val="141_02"/>
      <sheetName val="141_03"/>
      <sheetName val="132_01"/>
      <sheetName val="132_02"/>
      <sheetName val="zapata_bordillo-haras"/>
      <sheetName val="4_1_3_04"/>
      <sheetName val="4_1_3_06"/>
      <sheetName val="4_1_3_07"/>
      <sheetName val="4_1_3_08"/>
      <sheetName val="4_1_3_09"/>
      <sheetName val="112_01"/>
      <sheetName val="112_02"/>
      <sheetName val="112_03"/>
      <sheetName val="112_04"/>
      <sheetName val="112_05"/>
      <sheetName val="112_06"/>
      <sheetName val="112_07"/>
      <sheetName val="4_1_3_01"/>
      <sheetName val="4_1_3_18"/>
      <sheetName val="4_1_3_25"/>
      <sheetName val="123_01"/>
      <sheetName val="123_02"/>
      <sheetName val="123_03"/>
      <sheetName val="133_01"/>
      <sheetName val="142_01"/>
      <sheetName val="142_02"/>
      <sheetName val="146_01"/>
      <sheetName val="146_02"/>
      <sheetName val="146_03"/>
      <sheetName val="146_04"/>
      <sheetName val="152_01"/>
      <sheetName val="152_02"/>
      <sheetName val="164_01"/>
      <sheetName val="zapata_bordillo_losa_Yuca"/>
      <sheetName val="172_01"/>
      <sheetName val="172_02"/>
      <sheetName val="172_03"/>
      <sheetName val="PN-4_1_3_01"/>
      <sheetName val="PN-4_1_3_02"/>
      <sheetName val="PN-4_1_3_03"/>
      <sheetName val="PN-4_1_3_04"/>
      <sheetName val="4_1_2_06"/>
      <sheetName val="4_1_2_07"/>
      <sheetName val="4_1_2_11"/>
      <sheetName val="4_1_2_18"/>
      <sheetName val="4_1_2_20"/>
      <sheetName val="4_1_2_08"/>
      <sheetName val="4_1_2_25"/>
      <sheetName val="134_01"/>
      <sheetName val="134_02"/>
      <sheetName val="134_03"/>
      <sheetName val="143_01"/>
      <sheetName val="147_01"/>
      <sheetName val="153_01"/>
      <sheetName val="165_01"/>
      <sheetName val="165_02"/>
      <sheetName val="165_03"/>
      <sheetName val="173_01"/>
      <sheetName val="173_02"/>
      <sheetName val="PN-4_1_2_01"/>
      <sheetName val="PN-4_1_2_03"/>
      <sheetName val="PN-4_1_2_04"/>
      <sheetName val="PN-4_1_2_05"/>
      <sheetName val="153_02"/>
      <sheetName val="153_03"/>
      <sheetName val="4_1_5_04"/>
      <sheetName val="4_1_5_06"/>
      <sheetName val="4_1_5_07"/>
      <sheetName val="4_1_5_08"/>
      <sheetName val="4_1_5_09"/>
      <sheetName val="4_1_5_11"/>
      <sheetName val="154_01"/>
      <sheetName val="154_02"/>
      <sheetName val="135_01"/>
      <sheetName val="135_02"/>
      <sheetName val="135_03"/>
      <sheetName val="135_04"/>
      <sheetName val="135_05"/>
      <sheetName val="166_01"/>
      <sheetName val="174_01"/>
      <sheetName val="174_02"/>
      <sheetName val="174_03"/>
      <sheetName val="PN-4_1_5_03"/>
      <sheetName val="PN-4_1_5_05"/>
      <sheetName val="PN-4_1_5_06"/>
      <sheetName val="PN-4_1_5_07"/>
      <sheetName val="PN-4_1_5_08"/>
      <sheetName val="PN-4_1_5_09"/>
      <sheetName val="PN-4_1_5_11"/>
      <sheetName val="PN-4_1_5_12"/>
      <sheetName val="174_04"/>
      <sheetName val="174_05"/>
      <sheetName val="174_06"/>
      <sheetName val="174_07"/>
      <sheetName val="PN-4_1_5_13"/>
      <sheetName val="4_1_6_02"/>
      <sheetName val="4_1_6_05"/>
      <sheetName val="4_1_6_07"/>
      <sheetName val="4_1_6_09"/>
      <sheetName val="4_1_6_10"/>
      <sheetName val="&lt;P_U_&gt;Estructura_Puente"/>
      <sheetName val="4_1_6_13"/>
      <sheetName val="4_1_6_17"/>
      <sheetName val="175_01"/>
      <sheetName val="175_02"/>
      <sheetName val="175_03"/>
      <sheetName val="175_04"/>
      <sheetName val="PN-4_1_6_03"/>
      <sheetName val="175_05"/>
      <sheetName val="144_01"/>
      <sheetName val="144_02"/>
      <sheetName val="144_03"/>
      <sheetName val="155_01"/>
      <sheetName val="155_02"/>
      <sheetName val="155_03"/>
      <sheetName val="PN-4_1_6_06"/>
      <sheetName val="PN-4_1_6_09@PN-4_1_6_11"/>
      <sheetName val="PN-4_1_6_14"/>
      <sheetName val="(Puente)-Juan_Tomas"/>
      <sheetName val="156_01"/>
      <sheetName val="156_02"/>
      <sheetName val="167_01"/>
      <sheetName val="176_01"/>
      <sheetName val="176_02"/>
      <sheetName val="176_03"/>
      <sheetName val="176_04"/>
      <sheetName val="176_05"/>
      <sheetName val="176_06"/>
      <sheetName val="176_07"/>
      <sheetName val="176_08"/>
      <sheetName val="176_09"/>
      <sheetName val="176_10"/>
      <sheetName val="176_11"/>
      <sheetName val="176_12"/>
      <sheetName val="PN-4_1_7_04"/>
      <sheetName val="PN-4_1_7_05"/>
      <sheetName val="PN-4_1_7_06"/>
      <sheetName val="PN-4_1_7_09"/>
      <sheetName val="PN-4_1_7_10"/>
      <sheetName val="PN-4_1_7_11"/>
      <sheetName val="PN-4_1_7_12"/>
      <sheetName val="PN-4_1_7_14"/>
      <sheetName val="PN-4_1_7_20"/>
      <sheetName val="PN-4_1_7_29"/>
      <sheetName val="4_2_1_05"/>
      <sheetName val="4_2_1_17"/>
      <sheetName val="4_2_1_10_"/>
      <sheetName val="4_2_1_11"/>
      <sheetName val="4_2_1_13"/>
      <sheetName val="115_01"/>
      <sheetName val="115_02"/>
      <sheetName val="115_03"/>
      <sheetName val="115_04"/>
      <sheetName val="115_05"/>
      <sheetName val="115_06"/>
      <sheetName val="115_07"/>
      <sheetName val="115_08"/>
      <sheetName val="124_01"/>
      <sheetName val="124_02"/>
      <sheetName val="124_03"/>
      <sheetName val="124_04"/>
      <sheetName val="124_05"/>
      <sheetName val="148_01"/>
      <sheetName val="148_02"/>
      <sheetName val="157_01"/>
      <sheetName val="157_02"/>
      <sheetName val="PN-4_2_1_03"/>
      <sheetName val="PN-4_2_1_05"/>
      <sheetName val="PN-4_2_1_08"/>
      <sheetName val="4_2_1_16"/>
      <sheetName val="4_2_1_21"/>
      <sheetName val="4_2_1_29"/>
      <sheetName val="4_2_1_30"/>
      <sheetName val="registros_punta"/>
      <sheetName val="(Distribuidor)-La_Victoria"/>
      <sheetName val="4_2_4_10"/>
      <sheetName val="4_2_4_04"/>
      <sheetName val="4_2_4_11"/>
      <sheetName val="4_2_4_15"/>
      <sheetName val="4_2_4_16"/>
      <sheetName val="4_2_4_13"/>
      <sheetName val="125_01"/>
      <sheetName val="125_02"/>
      <sheetName val="177_01"/>
      <sheetName val="177_02"/>
      <sheetName val="177_03"/>
      <sheetName val="177_04"/>
      <sheetName val="177_05"/>
      <sheetName val="177_06"/>
      <sheetName val="177_07"/>
      <sheetName val="158_01"/>
      <sheetName val="158_02"/>
      <sheetName val="158_03"/>
      <sheetName val="158_04"/>
      <sheetName val="158_05"/>
      <sheetName val="(Distribuidor)-Carre_Samaná"/>
      <sheetName val="4_2_5_01"/>
      <sheetName val="4_2_5_03"/>
      <sheetName val="4_2_5_11"/>
      <sheetName val="4_2_5_12"/>
      <sheetName val="4_2_5_13"/>
      <sheetName val="4_2_5_14"/>
      <sheetName val="178_01"/>
      <sheetName val="178_02"/>
      <sheetName val="178_03"/>
      <sheetName val="178_04"/>
      <sheetName val="178_05"/>
      <sheetName val="PN-4_2_5_04"/>
      <sheetName val="PN-4_2_5_08"/>
      <sheetName val="PN-4_2_5_12"/>
      <sheetName val="PN-4_2_5_15"/>
      <sheetName val="(Paso_Inferior)-La_Victoria"/>
      <sheetName val="4_3_2_10"/>
      <sheetName val="4_3_2_11"/>
      <sheetName val="4_3_2_12"/>
      <sheetName val="4_3_2_14"/>
      <sheetName val="4_3_2_15"/>
      <sheetName val="4_3_2_18"/>
      <sheetName val="4_3_2_21"/>
      <sheetName val="4_3_2_22"/>
      <sheetName val="(Paso_Inferior)-Mata_Mamón"/>
      <sheetName val="4_3_3_10"/>
      <sheetName val="4_3_3_11"/>
      <sheetName val="4_3_3_12"/>
      <sheetName val="4_3_3_14"/>
      <sheetName val="4_3_3_18"/>
      <sheetName val="4_3_3_21"/>
      <sheetName val="4_3_3_22"/>
      <sheetName val="(Paso_Inferior)-Yabacao"/>
      <sheetName val="136_01"/>
      <sheetName val="136_02"/>
      <sheetName val="136_03"/>
      <sheetName val="136_04"/>
      <sheetName val="149_01"/>
      <sheetName val="136_05"/>
      <sheetName val="(Puente)-Provisional_Ozama_"/>
      <sheetName val="117_01"/>
      <sheetName val="117_02"/>
      <sheetName val="117_03"/>
      <sheetName val="117_04"/>
      <sheetName val="(Paso_Inferior)_El_Aguacate"/>
      <sheetName val="(Paso_Inferior)-Los_Rojas"/>
      <sheetName val="159_01"/>
      <sheetName val="159_02"/>
      <sheetName val="159_03"/>
      <sheetName val="159_04"/>
      <sheetName val="168_01"/>
      <sheetName val="168_02"/>
      <sheetName val="168_03"/>
      <sheetName val="179_01"/>
      <sheetName val="PN-4_3_6_06"/>
      <sheetName val="(Paso_Inferior)-El_Aguacate"/>
      <sheetName val="169_01"/>
      <sheetName val="169_02"/>
      <sheetName val="Aguacate-_01"/>
      <sheetName val="169_03"/>
      <sheetName val="169_04"/>
      <sheetName val="180_01"/>
      <sheetName val="170_01"/>
      <sheetName val="170_02"/>
      <sheetName val="PN-4_3_5_03"/>
      <sheetName val="PN-4_3_5_04"/>
      <sheetName val="PN-4_3_5_05"/>
      <sheetName val="(Paso_Inferior)-Mal_Nombre"/>
      <sheetName val="170_03"/>
      <sheetName val="170_04"/>
      <sheetName val="181_01"/>
      <sheetName val="181_02"/>
      <sheetName val="117_05"/>
      <sheetName val="117_06"/>
      <sheetName val="126_01"/>
      <sheetName val="126_02"/>
      <sheetName val="137_01"/>
      <sheetName val="&lt;T-12&gt;Sop_Pedrap_Puente_Prov_"/>
      <sheetName val="PN-4_3_1_03"/>
      <sheetName val="PN-4_3_1_05"/>
      <sheetName val="PN-4_3_1_07"/>
      <sheetName val="&lt;T-9&gt;Sop_Pilotes"/>
      <sheetName val="&lt;T-10&gt;Sop_Acero_Puentes"/>
      <sheetName val="Misceláneos-Estr_"/>
      <sheetName val="182_01"/>
      <sheetName val="&lt;P_U_&gt;Acero_Refuerzo"/>
      <sheetName val="&lt;P_U_&gt;Pretensado_Cable_Acero"/>
      <sheetName val="Wick_Drains-Geopier"/>
      <sheetName val="109_01"/>
      <sheetName val="118_01"/>
      <sheetName val="118_02"/>
      <sheetName val="127_01"/>
      <sheetName val="171_01@171_03"/>
      <sheetName val="127_02"/>
      <sheetName val="127_03"/>
      <sheetName val="138_01"/>
      <sheetName val="&lt;T-13&gt;Drenes_Verticales"/>
      <sheetName val="&lt;T-16&gt;Pre-Perforación_Drenes"/>
      <sheetName val="&lt;T-17&gt;Columna_de_Grava"/>
      <sheetName val="&lt;T-18&gt;Columna_Grava_Terravanza"/>
      <sheetName val="4_4_02"/>
      <sheetName val="PN-4_4_01"/>
      <sheetName val="PN-4_4_02"/>
      <sheetName val="(5)-Estructura_de_Pavimento"/>
      <sheetName val="5_01"/>
      <sheetName val="5_02"/>
      <sheetName val="5_03@5_06"/>
      <sheetName val="5_07@5_10"/>
      <sheetName val="5_11"/>
      <sheetName val="5_12"/>
      <sheetName val="5_13"/>
      <sheetName val="5_14"/>
      <sheetName val="5_15"/>
      <sheetName val="&lt;T-2&gt;Acopio_Base_Planta_Indio"/>
      <sheetName val="&lt;P_U_&gt;Base_Estabilizada"/>
      <sheetName val="5_16@5_19"/>
      <sheetName val="160_01"/>
      <sheetName val="160_02"/>
      <sheetName val="183_01"/>
      <sheetName val="183_02"/>
      <sheetName val="PN-5_01"/>
      <sheetName val="PN-5_03"/>
      <sheetName val="PN-5_04"/>
      <sheetName val="PN-5_05"/>
      <sheetName val="&lt;T-19&gt;Sop_SubBase"/>
      <sheetName val="&lt;T-20&gt;Sop_Base"/>
      <sheetName val="&lt;T-21&gt;Sop_Asfalto"/>
      <sheetName val="6_2_01"/>
      <sheetName val="6_3_01"/>
      <sheetName val="6_3_02"/>
      <sheetName val="6_3_03"/>
      <sheetName val="6_3_04"/>
      <sheetName val="6_3_05"/>
      <sheetName val="6_3_19"/>
      <sheetName val="6_3_20"/>
      <sheetName val="6_3_21"/>
      <sheetName val="6_1_01_Contenes"/>
      <sheetName val="6_1_02_Bordillos"/>
      <sheetName val="6_1_03_Aceras_Hormigon_"/>
      <sheetName val="6_1_04Relleno_Acera"/>
      <sheetName val="Iluminacion_Vial"/>
      <sheetName val="(7)-Electrificación_e_ilum_"/>
      <sheetName val="7_01"/>
      <sheetName val="7_02"/>
      <sheetName val="107_01"/>
      <sheetName val="185_01"/>
      <sheetName val="&lt;T-11&gt;Sop_Militares"/>
      <sheetName val="(Reembolsables)-Interf_Electric"/>
      <sheetName val="186_01"/>
      <sheetName val="Pres__Interferencia_Electrica"/>
      <sheetName val="(110)-Puente_Provisional"/>
      <sheetName val="110_01"/>
      <sheetName val="x1-relleno_prueba"/>
      <sheetName val="&lt;x1&gt;Relleno_Prueba_Avenida"/>
      <sheetName val="&lt;Estatus_Proyecto&gt;"/>
      <sheetName val="EXC__QMC"/>
      <sheetName val="TRACT_MINA"/>
      <sheetName val="%_Ralenti_CF-C12_"/>
      <sheetName val="%_Ralenti_EXC_"/>
      <sheetName val="%_Ralenti_EXC__(2)"/>
      <sheetName val="REND_"/>
      <sheetName val="T__HORA"/>
      <sheetName val="Base_de_Dato"/>
      <sheetName val="Analisis_de_precios_SURFACE"/>
      <sheetName val="EyH"/>
      <sheetName val="MO"/>
      <sheetName val="Análisis"/>
      <sheetName val="Salarios"/>
      <sheetName val="MANT.TRANSITO"/>
      <sheetName val="Ana"/>
      <sheetName val="BOQ desglose "/>
      <sheetName val="insumo"/>
      <sheetName val="Mezcla"/>
      <sheetName val="exteriores"/>
      <sheetName val="Analisis de Costos"/>
      <sheetName val="Pu-Sanit."/>
      <sheetName val="Mat"/>
      <sheetName val="Trabajos Generales"/>
      <sheetName val="PU-B-GS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 refreshError="1"/>
      <sheetData sheetId="625" refreshError="1"/>
      <sheetData sheetId="626" refreshError="1"/>
      <sheetData sheetId="627" refreshError="1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showGridLines="0" view="pageBreakPreview" topLeftCell="A22" zoomScale="85" zoomScaleNormal="70" zoomScaleSheetLayoutView="85" workbookViewId="0">
      <selection activeCell="I6" sqref="I6"/>
    </sheetView>
  </sheetViews>
  <sheetFormatPr baseColWidth="10" defaultRowHeight="15" x14ac:dyDescent="0.25"/>
  <cols>
    <col min="1" max="1" width="6.7109375" customWidth="1"/>
    <col min="3" max="3" width="41.28515625" customWidth="1"/>
    <col min="4" max="4" width="14.5703125" customWidth="1"/>
    <col min="5" max="5" width="13.28515625" customWidth="1"/>
    <col min="6" max="6" width="12.7109375" customWidth="1"/>
    <col min="7" max="7" width="15" customWidth="1"/>
    <col min="8" max="8" width="17.42578125" customWidth="1"/>
  </cols>
  <sheetData>
    <row r="1" spans="1:8" s="35" customFormat="1" ht="16.5" thickBot="1" x14ac:dyDescent="0.3">
      <c r="A1" s="36"/>
      <c r="B1" s="36"/>
      <c r="C1" s="36"/>
      <c r="D1" s="36"/>
      <c r="E1" s="36"/>
      <c r="F1" s="36"/>
      <c r="G1" s="36"/>
    </row>
    <row r="2" spans="1:8" ht="20.25" x14ac:dyDescent="0.25">
      <c r="B2" s="107"/>
      <c r="C2" s="108"/>
      <c r="D2" s="108"/>
      <c r="E2" s="108"/>
      <c r="F2" s="108"/>
      <c r="G2" s="108"/>
      <c r="H2" s="109"/>
    </row>
    <row r="4" spans="1:8" s="35" customFormat="1" ht="18.75" x14ac:dyDescent="0.25">
      <c r="A4" s="110" t="s">
        <v>83</v>
      </c>
      <c r="B4" s="110"/>
      <c r="C4" s="110"/>
      <c r="D4" s="110"/>
      <c r="E4" s="110"/>
      <c r="F4" s="110"/>
      <c r="G4" s="110"/>
    </row>
    <row r="5" spans="1:8" s="35" customFormat="1" ht="18.75" x14ac:dyDescent="0.25">
      <c r="A5" s="110" t="s">
        <v>84</v>
      </c>
      <c r="B5" s="110"/>
      <c r="C5" s="110"/>
      <c r="D5" s="110"/>
      <c r="E5" s="110"/>
      <c r="F5" s="110"/>
      <c r="G5" s="110"/>
    </row>
    <row r="6" spans="1:8" s="35" customFormat="1" ht="15.75" x14ac:dyDescent="0.25">
      <c r="A6" s="111" t="s">
        <v>85</v>
      </c>
      <c r="B6" s="111"/>
      <c r="C6" s="111"/>
      <c r="D6" s="111"/>
      <c r="E6" s="111"/>
      <c r="F6" s="111"/>
      <c r="G6" s="111"/>
    </row>
    <row r="7" spans="1:8" s="35" customFormat="1" ht="15.75" x14ac:dyDescent="0.25">
      <c r="A7" s="36"/>
      <c r="B7" s="36"/>
      <c r="C7" s="36"/>
      <c r="D7" s="36"/>
      <c r="E7" s="36"/>
      <c r="F7" s="36"/>
      <c r="G7" s="36"/>
    </row>
    <row r="8" spans="1:8" ht="15.75" x14ac:dyDescent="0.25">
      <c r="B8" s="112" t="s">
        <v>79</v>
      </c>
      <c r="C8" s="113"/>
      <c r="D8" s="113"/>
      <c r="E8" s="113"/>
      <c r="F8" s="113"/>
      <c r="G8" s="1"/>
      <c r="H8" s="32"/>
    </row>
    <row r="9" spans="1:8" ht="15.75" x14ac:dyDescent="0.25">
      <c r="B9" s="112" t="s">
        <v>80</v>
      </c>
      <c r="C9" s="113"/>
      <c r="D9" s="113"/>
      <c r="E9" s="1"/>
      <c r="F9" s="1"/>
      <c r="G9" s="1"/>
      <c r="H9" s="32"/>
    </row>
    <row r="10" spans="1:8" ht="15.75" x14ac:dyDescent="0.25">
      <c r="B10" s="112" t="s">
        <v>171</v>
      </c>
      <c r="C10" s="113"/>
      <c r="D10" s="113"/>
      <c r="E10" s="113"/>
      <c r="F10" s="113"/>
      <c r="G10" s="113"/>
      <c r="H10" s="32"/>
    </row>
    <row r="11" spans="1:8" ht="9.9499999999999993" customHeight="1" thickBot="1" x14ac:dyDescent="0.3">
      <c r="A11" t="s">
        <v>77</v>
      </c>
      <c r="B11" s="114"/>
      <c r="C11" s="115"/>
      <c r="D11" s="115"/>
      <c r="E11" s="115"/>
      <c r="F11" s="115"/>
      <c r="G11" s="115"/>
      <c r="H11" s="116"/>
    </row>
    <row r="12" spans="1:8" ht="15.75" thickBot="1" x14ac:dyDescent="0.3">
      <c r="B12" s="2" t="s">
        <v>0</v>
      </c>
      <c r="C12" s="3" t="s">
        <v>1</v>
      </c>
      <c r="D12" s="4" t="s">
        <v>2</v>
      </c>
      <c r="E12" s="4" t="s">
        <v>3</v>
      </c>
      <c r="F12" s="4" t="s">
        <v>4</v>
      </c>
      <c r="G12" s="4" t="s">
        <v>5</v>
      </c>
      <c r="H12" s="4" t="s">
        <v>6</v>
      </c>
    </row>
    <row r="13" spans="1:8" ht="16.5" thickTop="1" thickBot="1" x14ac:dyDescent="0.3">
      <c r="B13" s="5">
        <v>1</v>
      </c>
      <c r="C13" s="6" t="s">
        <v>7</v>
      </c>
      <c r="D13" s="101"/>
      <c r="E13" s="99"/>
      <c r="F13" s="99"/>
      <c r="G13" s="100"/>
      <c r="H13" s="106"/>
    </row>
    <row r="14" spans="1:8" ht="15.75" thickBot="1" x14ac:dyDescent="0.3">
      <c r="B14" s="7" t="s">
        <v>8</v>
      </c>
      <c r="C14" s="8" t="s">
        <v>9</v>
      </c>
      <c r="D14" s="31" t="s">
        <v>10</v>
      </c>
      <c r="E14" s="9">
        <v>0.3</v>
      </c>
      <c r="F14" s="21"/>
      <c r="G14" s="11">
        <f>E14*F14</f>
        <v>0</v>
      </c>
      <c r="H14" s="103"/>
    </row>
    <row r="15" spans="1:8" ht="15.75" thickBot="1" x14ac:dyDescent="0.3">
      <c r="B15" s="7" t="s">
        <v>11</v>
      </c>
      <c r="C15" s="8" t="s">
        <v>12</v>
      </c>
      <c r="D15" s="31" t="s">
        <v>10</v>
      </c>
      <c r="E15" s="9">
        <v>0.3</v>
      </c>
      <c r="F15" s="22"/>
      <c r="G15" s="11">
        <f t="shared" ref="G15:G18" si="0">E15*F15</f>
        <v>0</v>
      </c>
      <c r="H15" s="103"/>
    </row>
    <row r="16" spans="1:8" ht="15.75" thickBot="1" x14ac:dyDescent="0.3">
      <c r="B16" s="7" t="s">
        <v>13</v>
      </c>
      <c r="C16" s="8" t="s">
        <v>14</v>
      </c>
      <c r="D16" s="31" t="s">
        <v>15</v>
      </c>
      <c r="E16" s="9">
        <v>1</v>
      </c>
      <c r="F16" s="22"/>
      <c r="G16" s="11">
        <f t="shared" si="0"/>
        <v>0</v>
      </c>
      <c r="H16" s="103"/>
    </row>
    <row r="17" spans="2:8" ht="15.75" thickBot="1" x14ac:dyDescent="0.3">
      <c r="B17" s="7" t="s">
        <v>16</v>
      </c>
      <c r="C17" s="8" t="s">
        <v>17</v>
      </c>
      <c r="D17" s="31" t="s">
        <v>10</v>
      </c>
      <c r="E17" s="9">
        <v>0.3</v>
      </c>
      <c r="F17" s="22"/>
      <c r="G17" s="11">
        <f t="shared" si="0"/>
        <v>0</v>
      </c>
      <c r="H17" s="103"/>
    </row>
    <row r="18" spans="2:8" ht="15.75" thickBot="1" x14ac:dyDescent="0.3">
      <c r="B18" s="7" t="s">
        <v>18</v>
      </c>
      <c r="C18" s="8" t="s">
        <v>19</v>
      </c>
      <c r="D18" s="31" t="s">
        <v>10</v>
      </c>
      <c r="E18" s="9">
        <v>0.3</v>
      </c>
      <c r="F18" s="22"/>
      <c r="G18" s="11">
        <f t="shared" si="0"/>
        <v>0</v>
      </c>
      <c r="H18" s="104"/>
    </row>
    <row r="19" spans="2:8" ht="15.75" thickBot="1" x14ac:dyDescent="0.3">
      <c r="B19" s="94"/>
      <c r="C19" s="95"/>
      <c r="D19" s="95"/>
      <c r="E19" s="95"/>
      <c r="F19" s="95"/>
      <c r="G19" s="96"/>
      <c r="H19" s="24">
        <f>SUM(G14:G18)</f>
        <v>0</v>
      </c>
    </row>
    <row r="20" spans="2:8" ht="16.5" thickTop="1" thickBot="1" x14ac:dyDescent="0.3">
      <c r="B20" s="5">
        <v>2</v>
      </c>
      <c r="C20" s="10" t="s">
        <v>20</v>
      </c>
      <c r="D20" s="101"/>
      <c r="E20" s="99"/>
      <c r="F20" s="99"/>
      <c r="G20" s="100"/>
      <c r="H20" s="102"/>
    </row>
    <row r="21" spans="2:8" ht="16.5" thickBot="1" x14ac:dyDescent="0.3">
      <c r="B21" s="7" t="s">
        <v>21</v>
      </c>
      <c r="C21" s="8" t="s">
        <v>22</v>
      </c>
      <c r="D21" s="31" t="s">
        <v>53</v>
      </c>
      <c r="E21" s="9">
        <v>495</v>
      </c>
      <c r="F21" s="8"/>
      <c r="G21" s="11">
        <f>E21*F21</f>
        <v>0</v>
      </c>
      <c r="H21" s="103"/>
    </row>
    <row r="22" spans="2:8" ht="16.5" thickBot="1" x14ac:dyDescent="0.3">
      <c r="B22" s="7" t="s">
        <v>23</v>
      </c>
      <c r="C22" s="8" t="s">
        <v>24</v>
      </c>
      <c r="D22" s="31" t="s">
        <v>25</v>
      </c>
      <c r="E22" s="11">
        <v>594</v>
      </c>
      <c r="F22" s="8"/>
      <c r="G22" s="11">
        <f t="shared" ref="G22:G31" si="1">E22*F22</f>
        <v>0</v>
      </c>
      <c r="H22" s="103"/>
    </row>
    <row r="23" spans="2:8" ht="16.5" thickBot="1" x14ac:dyDescent="0.3">
      <c r="B23" s="7" t="s">
        <v>26</v>
      </c>
      <c r="C23" s="8" t="s">
        <v>27</v>
      </c>
      <c r="D23" s="31" t="s">
        <v>81</v>
      </c>
      <c r="E23" s="11">
        <v>594</v>
      </c>
      <c r="F23" s="8"/>
      <c r="G23" s="11">
        <f t="shared" si="1"/>
        <v>0</v>
      </c>
      <c r="H23" s="103"/>
    </row>
    <row r="24" spans="2:8" ht="16.5" thickBot="1" x14ac:dyDescent="0.3">
      <c r="B24" s="7" t="s">
        <v>28</v>
      </c>
      <c r="C24" s="8" t="s">
        <v>29</v>
      </c>
      <c r="D24" s="31" t="s">
        <v>53</v>
      </c>
      <c r="E24" s="9">
        <v>60</v>
      </c>
      <c r="F24" s="8"/>
      <c r="G24" s="11">
        <f t="shared" si="1"/>
        <v>0</v>
      </c>
      <c r="H24" s="103"/>
    </row>
    <row r="25" spans="2:8" ht="16.5" thickBot="1" x14ac:dyDescent="0.3">
      <c r="B25" s="7" t="s">
        <v>31</v>
      </c>
      <c r="C25" s="8" t="s">
        <v>32</v>
      </c>
      <c r="D25" s="31" t="s">
        <v>33</v>
      </c>
      <c r="E25" s="11">
        <v>1650</v>
      </c>
      <c r="F25" s="8"/>
      <c r="G25" s="11">
        <f t="shared" si="1"/>
        <v>0</v>
      </c>
      <c r="H25" s="103"/>
    </row>
    <row r="26" spans="2:8" ht="16.5" thickBot="1" x14ac:dyDescent="0.3">
      <c r="B26" s="7" t="s">
        <v>34</v>
      </c>
      <c r="C26" s="8" t="s">
        <v>35</v>
      </c>
      <c r="D26" s="31" t="s">
        <v>30</v>
      </c>
      <c r="E26" s="11">
        <v>21812.73</v>
      </c>
      <c r="F26" s="8"/>
      <c r="G26" s="11">
        <f t="shared" si="1"/>
        <v>0</v>
      </c>
      <c r="H26" s="103"/>
    </row>
    <row r="27" spans="2:8" ht="15.75" thickBot="1" x14ac:dyDescent="0.3">
      <c r="B27" s="7" t="s">
        <v>36</v>
      </c>
      <c r="C27" s="8" t="s">
        <v>37</v>
      </c>
      <c r="D27" s="31" t="s">
        <v>82</v>
      </c>
      <c r="E27" s="11">
        <v>594</v>
      </c>
      <c r="F27" s="8"/>
      <c r="G27" s="11">
        <f t="shared" si="1"/>
        <v>0</v>
      </c>
      <c r="H27" s="103"/>
    </row>
    <row r="28" spans="2:8" ht="16.5" thickBot="1" x14ac:dyDescent="0.3">
      <c r="B28" s="7" t="s">
        <v>38</v>
      </c>
      <c r="C28" s="8" t="s">
        <v>39</v>
      </c>
      <c r="D28" s="31" t="s">
        <v>40</v>
      </c>
      <c r="E28" s="9">
        <v>594</v>
      </c>
      <c r="F28" s="8"/>
      <c r="G28" s="11">
        <f t="shared" si="1"/>
        <v>0</v>
      </c>
      <c r="H28" s="103"/>
    </row>
    <row r="29" spans="2:8" ht="16.5" thickBot="1" x14ac:dyDescent="0.3">
      <c r="B29" s="7" t="s">
        <v>41</v>
      </c>
      <c r="C29" s="8" t="s">
        <v>42</v>
      </c>
      <c r="D29" s="31" t="s">
        <v>40</v>
      </c>
      <c r="E29" s="9">
        <v>60</v>
      </c>
      <c r="F29" s="8"/>
      <c r="G29" s="11">
        <f t="shared" si="1"/>
        <v>0</v>
      </c>
      <c r="H29" s="103"/>
    </row>
    <row r="30" spans="2:8" ht="16.5" thickBot="1" x14ac:dyDescent="0.3">
      <c r="B30" s="7" t="s">
        <v>43</v>
      </c>
      <c r="C30" s="8" t="s">
        <v>44</v>
      </c>
      <c r="D30" s="31" t="s">
        <v>53</v>
      </c>
      <c r="E30" s="9">
        <v>39.659999999999997</v>
      </c>
      <c r="F30" s="8"/>
      <c r="G30" s="11">
        <f t="shared" si="1"/>
        <v>0</v>
      </c>
      <c r="H30" s="103"/>
    </row>
    <row r="31" spans="2:8" ht="16.5" thickBot="1" x14ac:dyDescent="0.3">
      <c r="B31" s="7" t="s">
        <v>45</v>
      </c>
      <c r="C31" s="8" t="s">
        <v>46</v>
      </c>
      <c r="D31" s="31" t="s">
        <v>53</v>
      </c>
      <c r="E31" s="9">
        <v>29.7</v>
      </c>
      <c r="F31" s="8"/>
      <c r="G31" s="11">
        <f t="shared" si="1"/>
        <v>0</v>
      </c>
      <c r="H31" s="104"/>
    </row>
    <row r="32" spans="2:8" ht="9.9499999999999993" customHeight="1" thickBot="1" x14ac:dyDescent="0.3">
      <c r="B32" s="94"/>
      <c r="C32" s="95"/>
      <c r="D32" s="95"/>
      <c r="E32" s="95"/>
      <c r="F32" s="95"/>
      <c r="G32" s="96"/>
      <c r="H32" s="24">
        <f>SUM(G21:G31)</f>
        <v>0</v>
      </c>
    </row>
    <row r="33" spans="2:8" ht="16.5" thickTop="1" thickBot="1" x14ac:dyDescent="0.3">
      <c r="B33" s="5">
        <v>3</v>
      </c>
      <c r="C33" s="10" t="s">
        <v>47</v>
      </c>
      <c r="D33" s="105"/>
      <c r="E33" s="95"/>
      <c r="F33" s="95"/>
      <c r="G33" s="96"/>
      <c r="H33" s="102"/>
    </row>
    <row r="34" spans="2:8" ht="29.25" thickBot="1" x14ac:dyDescent="0.3">
      <c r="B34" s="7" t="s">
        <v>48</v>
      </c>
      <c r="C34" s="12" t="s">
        <v>49</v>
      </c>
      <c r="D34" s="31" t="s">
        <v>33</v>
      </c>
      <c r="E34" s="11">
        <v>1650</v>
      </c>
      <c r="F34" s="11"/>
      <c r="G34" s="11">
        <f>E34*F34</f>
        <v>0</v>
      </c>
      <c r="H34" s="104"/>
    </row>
    <row r="35" spans="2:8" ht="9.9499999999999993" customHeight="1" thickBot="1" x14ac:dyDescent="0.3">
      <c r="B35" s="98"/>
      <c r="C35" s="99"/>
      <c r="D35" s="99"/>
      <c r="E35" s="99"/>
      <c r="F35" s="99"/>
      <c r="G35" s="100"/>
      <c r="H35" s="25">
        <f>G34</f>
        <v>0</v>
      </c>
    </row>
    <row r="36" spans="2:8" ht="15.75" thickBot="1" x14ac:dyDescent="0.3">
      <c r="B36" s="5">
        <v>5</v>
      </c>
      <c r="C36" s="10" t="s">
        <v>50</v>
      </c>
      <c r="D36" s="101"/>
      <c r="E36" s="99"/>
      <c r="F36" s="99"/>
      <c r="G36" s="100"/>
      <c r="H36" s="106"/>
    </row>
    <row r="37" spans="2:8" ht="16.5" thickBot="1" x14ac:dyDescent="0.3">
      <c r="B37" s="7" t="s">
        <v>51</v>
      </c>
      <c r="C37" s="8" t="s">
        <v>52</v>
      </c>
      <c r="D37" s="31" t="s">
        <v>53</v>
      </c>
      <c r="E37" s="9">
        <v>13.2</v>
      </c>
      <c r="F37" s="22"/>
      <c r="G37" s="11">
        <f>E37*F37</f>
        <v>0</v>
      </c>
      <c r="H37" s="103"/>
    </row>
    <row r="38" spans="2:8" ht="16.5" thickBot="1" x14ac:dyDescent="0.3">
      <c r="B38" s="7" t="s">
        <v>54</v>
      </c>
      <c r="C38" s="8" t="s">
        <v>55</v>
      </c>
      <c r="D38" s="31" t="s">
        <v>53</v>
      </c>
      <c r="E38" s="9">
        <v>18</v>
      </c>
      <c r="F38" s="22"/>
      <c r="G38" s="11">
        <f>E38*F38</f>
        <v>0</v>
      </c>
      <c r="H38" s="104"/>
    </row>
    <row r="39" spans="2:8" ht="9.9499999999999993" customHeight="1" thickBot="1" x14ac:dyDescent="0.3">
      <c r="B39" s="98"/>
      <c r="C39" s="99"/>
      <c r="D39" s="99"/>
      <c r="E39" s="99"/>
      <c r="F39" s="99"/>
      <c r="G39" s="100"/>
      <c r="H39" s="24">
        <f>SUM(G37:G38)</f>
        <v>0</v>
      </c>
    </row>
    <row r="40" spans="2:8" ht="16.5" thickTop="1" thickBot="1" x14ac:dyDescent="0.3">
      <c r="B40" s="5">
        <v>6</v>
      </c>
      <c r="C40" s="10" t="s">
        <v>56</v>
      </c>
      <c r="D40" s="101"/>
      <c r="E40" s="99"/>
      <c r="F40" s="99"/>
      <c r="G40" s="100"/>
      <c r="H40" s="102"/>
    </row>
    <row r="41" spans="2:8" ht="15.75" thickBot="1" x14ac:dyDescent="0.3">
      <c r="B41" s="7" t="s">
        <v>57</v>
      </c>
      <c r="C41" s="8" t="s">
        <v>58</v>
      </c>
      <c r="D41" s="31" t="s">
        <v>59</v>
      </c>
      <c r="E41" s="11">
        <v>600</v>
      </c>
      <c r="F41" s="22"/>
      <c r="G41" s="11">
        <f>E41*F41</f>
        <v>0</v>
      </c>
      <c r="H41" s="103"/>
    </row>
    <row r="42" spans="2:8" ht="16.5" thickBot="1" x14ac:dyDescent="0.3">
      <c r="B42" s="7" t="s">
        <v>60</v>
      </c>
      <c r="C42" s="8" t="s">
        <v>61</v>
      </c>
      <c r="D42" s="31" t="s">
        <v>53</v>
      </c>
      <c r="E42" s="9">
        <v>54</v>
      </c>
      <c r="F42" s="11"/>
      <c r="G42" s="11">
        <f t="shared" ref="G42:G43" si="2">E42*F42</f>
        <v>0</v>
      </c>
      <c r="H42" s="103"/>
    </row>
    <row r="43" spans="2:8" ht="16.5" thickBot="1" x14ac:dyDescent="0.3">
      <c r="B43" s="7" t="s">
        <v>62</v>
      </c>
      <c r="C43" s="8" t="s">
        <v>63</v>
      </c>
      <c r="D43" s="31" t="s">
        <v>33</v>
      </c>
      <c r="E43" s="9">
        <v>600</v>
      </c>
      <c r="F43" s="8"/>
      <c r="G43" s="11">
        <f t="shared" si="2"/>
        <v>0</v>
      </c>
      <c r="H43" s="104"/>
    </row>
    <row r="44" spans="2:8" ht="9.9499999999999993" customHeight="1" thickBot="1" x14ac:dyDescent="0.3">
      <c r="B44" s="98"/>
      <c r="C44" s="99"/>
      <c r="D44" s="99"/>
      <c r="E44" s="99"/>
      <c r="F44" s="99"/>
      <c r="G44" s="100"/>
      <c r="H44" s="24">
        <f>SUM(G41:G43)</f>
        <v>0</v>
      </c>
    </row>
    <row r="45" spans="2:8" ht="16.5" thickTop="1" thickBot="1" x14ac:dyDescent="0.3">
      <c r="B45" s="34">
        <v>7</v>
      </c>
      <c r="C45" s="13" t="s">
        <v>64</v>
      </c>
      <c r="D45" s="101"/>
      <c r="E45" s="99"/>
      <c r="F45" s="99"/>
      <c r="G45" s="100"/>
      <c r="H45" s="102"/>
    </row>
    <row r="46" spans="2:8" ht="15.75" thickBot="1" x14ac:dyDescent="0.3">
      <c r="B46" s="30" t="s">
        <v>65</v>
      </c>
      <c r="C46" s="14" t="s">
        <v>66</v>
      </c>
      <c r="D46" s="31" t="s">
        <v>15</v>
      </c>
      <c r="E46" s="9">
        <v>1</v>
      </c>
      <c r="F46" s="21"/>
      <c r="G46" s="23">
        <f>E46*F46</f>
        <v>0</v>
      </c>
      <c r="H46" s="104"/>
    </row>
    <row r="47" spans="2:8" ht="15.75" thickBot="1" x14ac:dyDescent="0.3">
      <c r="B47" s="94"/>
      <c r="C47" s="95"/>
      <c r="D47" s="95"/>
      <c r="E47" s="95"/>
      <c r="F47" s="95"/>
      <c r="G47" s="96"/>
      <c r="H47" s="25"/>
    </row>
    <row r="48" spans="2:8" ht="9.9499999999999993" customHeight="1" thickBot="1" x14ac:dyDescent="0.3">
      <c r="B48" s="1"/>
      <c r="C48" s="1"/>
      <c r="D48" s="1"/>
      <c r="E48" s="1"/>
      <c r="F48" s="1"/>
      <c r="G48" s="1"/>
      <c r="H48" s="1"/>
    </row>
    <row r="49" spans="2:8" ht="15.75" thickBot="1" x14ac:dyDescent="0.3">
      <c r="B49" s="94" t="s">
        <v>67</v>
      </c>
      <c r="C49" s="95"/>
      <c r="D49" s="95"/>
      <c r="E49" s="95"/>
      <c r="F49" s="95"/>
      <c r="G49" s="97"/>
      <c r="H49" s="26">
        <f>SUM(H13:H47)</f>
        <v>0</v>
      </c>
    </row>
    <row r="50" spans="2:8" ht="9.9499999999999993" customHeight="1" thickBot="1" x14ac:dyDescent="0.3">
      <c r="B50" s="1"/>
      <c r="C50" s="1"/>
      <c r="D50" s="1"/>
      <c r="E50" s="1"/>
      <c r="F50" s="1"/>
      <c r="G50" s="1"/>
      <c r="H50" s="1"/>
    </row>
    <row r="51" spans="2:8" ht="15.75" thickBot="1" x14ac:dyDescent="0.3">
      <c r="B51" s="1"/>
      <c r="C51" s="15" t="s">
        <v>68</v>
      </c>
      <c r="D51" s="33"/>
      <c r="E51" s="16"/>
      <c r="F51" s="16"/>
      <c r="G51" s="16"/>
      <c r="H51" s="16"/>
    </row>
    <row r="52" spans="2:8" ht="15.75" thickBot="1" x14ac:dyDescent="0.3">
      <c r="B52" s="1"/>
      <c r="C52" s="14" t="s">
        <v>69</v>
      </c>
      <c r="D52" s="31"/>
      <c r="E52" s="8"/>
      <c r="F52" s="17">
        <v>0.1</v>
      </c>
      <c r="G52" s="11"/>
      <c r="H52" s="29">
        <f>H49</f>
        <v>0</v>
      </c>
    </row>
    <row r="53" spans="2:8" ht="15.75" thickBot="1" x14ac:dyDescent="0.3">
      <c r="B53" s="1"/>
      <c r="C53" s="14" t="s">
        <v>70</v>
      </c>
      <c r="D53" s="31"/>
      <c r="E53" s="8"/>
      <c r="F53" s="17">
        <v>3.5000000000000003E-2</v>
      </c>
      <c r="G53" s="11"/>
      <c r="H53" s="29">
        <v>7800143.3990000002</v>
      </c>
    </row>
    <row r="54" spans="2:8" ht="15.75" thickBot="1" x14ac:dyDescent="0.3">
      <c r="B54" s="1"/>
      <c r="C54" s="14" t="s">
        <v>71</v>
      </c>
      <c r="D54" s="31"/>
      <c r="E54" s="8"/>
      <c r="F54" s="17">
        <v>0.18</v>
      </c>
      <c r="G54" s="11"/>
      <c r="H54" s="29">
        <v>7800143.3990000002</v>
      </c>
    </row>
    <row r="55" spans="2:8" ht="15.75" thickBot="1" x14ac:dyDescent="0.3">
      <c r="B55" s="1"/>
      <c r="C55" s="14" t="s">
        <v>72</v>
      </c>
      <c r="D55" s="31"/>
      <c r="E55" s="8"/>
      <c r="F55" s="17">
        <v>3.5000000000000003E-2</v>
      </c>
      <c r="G55" s="11"/>
      <c r="H55" s="29">
        <v>7800143.3990000002</v>
      </c>
    </row>
    <row r="56" spans="2:8" ht="15.75" thickBot="1" x14ac:dyDescent="0.3">
      <c r="B56" s="1"/>
      <c r="C56" s="14" t="s">
        <v>73</v>
      </c>
      <c r="D56" s="31"/>
      <c r="E56" s="8"/>
      <c r="F56" s="17">
        <v>0.01</v>
      </c>
      <c r="G56" s="11"/>
      <c r="H56" s="29">
        <v>7800143.3990000002</v>
      </c>
    </row>
    <row r="57" spans="2:8" ht="15.75" thickBot="1" x14ac:dyDescent="0.3">
      <c r="B57" s="18"/>
      <c r="C57" s="14" t="s">
        <v>74</v>
      </c>
      <c r="D57" s="31"/>
      <c r="E57" s="8"/>
      <c r="F57" s="19">
        <v>0.02</v>
      </c>
      <c r="G57" s="11"/>
      <c r="H57" s="29">
        <v>7800143.3990000002</v>
      </c>
    </row>
    <row r="58" spans="2:8" ht="15.75" thickBot="1" x14ac:dyDescent="0.3">
      <c r="B58" s="1"/>
      <c r="C58" s="14" t="s">
        <v>75</v>
      </c>
      <c r="D58" s="31"/>
      <c r="E58" s="8"/>
      <c r="F58" s="17">
        <v>1E-3</v>
      </c>
      <c r="G58" s="11"/>
      <c r="H58" s="29">
        <v>7800143.3990000002</v>
      </c>
    </row>
    <row r="59" spans="2:8" ht="15.75" thickBot="1" x14ac:dyDescent="0.3">
      <c r="B59" s="1"/>
      <c r="C59" s="14" t="s">
        <v>76</v>
      </c>
      <c r="D59" s="31"/>
      <c r="E59" s="8"/>
      <c r="F59" s="17">
        <v>0.05</v>
      </c>
      <c r="G59" s="11"/>
      <c r="H59" s="29">
        <v>7800143.3990000002</v>
      </c>
    </row>
    <row r="60" spans="2:8" ht="16.5" thickTop="1" thickBot="1" x14ac:dyDescent="0.3">
      <c r="B60" s="18" t="s">
        <v>77</v>
      </c>
      <c r="C60" s="98"/>
      <c r="D60" s="99"/>
      <c r="E60" s="99"/>
      <c r="F60" s="99"/>
      <c r="G60" s="100"/>
      <c r="H60" s="27">
        <f>SUM(G52:G59)</f>
        <v>0</v>
      </c>
    </row>
    <row r="61" spans="2:8" ht="15.75" thickBot="1" x14ac:dyDescent="0.3">
      <c r="B61" s="1"/>
      <c r="C61" s="1"/>
      <c r="D61" s="1"/>
      <c r="E61" s="28"/>
      <c r="F61" s="1"/>
      <c r="G61" s="1"/>
      <c r="H61" s="1"/>
    </row>
    <row r="62" spans="2:8" ht="15.75" thickBot="1" x14ac:dyDescent="0.3">
      <c r="B62" s="94" t="s">
        <v>78</v>
      </c>
      <c r="C62" s="95"/>
      <c r="D62" s="95"/>
      <c r="E62" s="95"/>
      <c r="F62" s="95"/>
      <c r="G62" s="97"/>
      <c r="H62" s="26">
        <f>SUM(H49+H60)</f>
        <v>0</v>
      </c>
    </row>
    <row r="63" spans="2:8" x14ac:dyDescent="0.25">
      <c r="B63" s="20"/>
    </row>
  </sheetData>
  <mergeCells count="29">
    <mergeCell ref="D20:G20"/>
    <mergeCell ref="H20:H31"/>
    <mergeCell ref="B2:H2"/>
    <mergeCell ref="A4:G4"/>
    <mergeCell ref="A5:G5"/>
    <mergeCell ref="A6:G6"/>
    <mergeCell ref="B8:F8"/>
    <mergeCell ref="B9:D9"/>
    <mergeCell ref="B10:G10"/>
    <mergeCell ref="B11:H11"/>
    <mergeCell ref="D13:G13"/>
    <mergeCell ref="H13:H18"/>
    <mergeCell ref="B19:G19"/>
    <mergeCell ref="H40:H43"/>
    <mergeCell ref="B44:G44"/>
    <mergeCell ref="D45:G45"/>
    <mergeCell ref="H45:H46"/>
    <mergeCell ref="B32:G32"/>
    <mergeCell ref="D33:G33"/>
    <mergeCell ref="H33:H34"/>
    <mergeCell ref="B35:G35"/>
    <mergeCell ref="D36:G36"/>
    <mergeCell ref="H36:H38"/>
    <mergeCell ref="B47:G47"/>
    <mergeCell ref="B49:G49"/>
    <mergeCell ref="C60:G60"/>
    <mergeCell ref="B62:G62"/>
    <mergeCell ref="B39:G39"/>
    <mergeCell ref="D40:G40"/>
  </mergeCells>
  <pageMargins left="0.7" right="0.7" top="0.75" bottom="0.75" header="0.3" footer="0.3"/>
  <pageSetup scale="6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F1E06-FEF6-4481-922F-FC2A47F8D2D1}">
  <sheetPr>
    <pageSetUpPr fitToPage="1"/>
  </sheetPr>
  <dimension ref="A1:H61"/>
  <sheetViews>
    <sheetView showGridLines="0" tabSelected="1" view="pageBreakPreview" zoomScale="70" zoomScaleNormal="70" zoomScaleSheetLayoutView="70" workbookViewId="0">
      <selection activeCell="D13" sqref="D13"/>
    </sheetView>
  </sheetViews>
  <sheetFormatPr baseColWidth="10" defaultRowHeight="15" x14ac:dyDescent="0.25"/>
  <cols>
    <col min="1" max="1" width="6.7109375" customWidth="1"/>
    <col min="3" max="3" width="41.28515625" customWidth="1"/>
    <col min="4" max="4" width="14.5703125" customWidth="1"/>
    <col min="5" max="5" width="13.28515625" customWidth="1"/>
    <col min="6" max="6" width="12.7109375" customWidth="1"/>
    <col min="7" max="7" width="15" customWidth="1"/>
    <col min="8" max="8" width="12.28515625" bestFit="1" customWidth="1"/>
  </cols>
  <sheetData>
    <row r="1" spans="1:8" ht="51" customHeight="1" x14ac:dyDescent="0.25">
      <c r="B1" s="88"/>
    </row>
    <row r="2" spans="1:8" ht="20.25" x14ac:dyDescent="0.25">
      <c r="B2" s="134" t="s">
        <v>86</v>
      </c>
      <c r="C2" s="135"/>
      <c r="D2" s="135"/>
      <c r="E2" s="135"/>
      <c r="F2" s="135"/>
      <c r="G2" s="135"/>
      <c r="H2" s="136"/>
    </row>
    <row r="3" spans="1:8" ht="15.75" x14ac:dyDescent="0.25">
      <c r="B3" s="112" t="s">
        <v>157</v>
      </c>
      <c r="C3" s="113"/>
      <c r="D3" s="113"/>
      <c r="E3" s="113"/>
      <c r="F3" s="113"/>
      <c r="G3" s="113"/>
      <c r="H3" s="137"/>
    </row>
    <row r="4" spans="1:8" ht="15.75" x14ac:dyDescent="0.25">
      <c r="B4" s="112" t="s">
        <v>172</v>
      </c>
      <c r="C4" s="113"/>
      <c r="D4" s="113"/>
      <c r="E4" s="113"/>
      <c r="F4" s="113"/>
      <c r="G4" s="1"/>
      <c r="H4" s="32"/>
    </row>
    <row r="5" spans="1:8" ht="15.75" x14ac:dyDescent="0.25">
      <c r="B5" s="112" t="s">
        <v>158</v>
      </c>
      <c r="C5" s="113"/>
      <c r="D5" s="113"/>
      <c r="E5" s="1"/>
      <c r="F5" s="1"/>
      <c r="G5" s="1"/>
      <c r="H5" s="32"/>
    </row>
    <row r="6" spans="1:8" ht="15.75" x14ac:dyDescent="0.25">
      <c r="B6" s="112" t="s">
        <v>159</v>
      </c>
      <c r="C6" s="113"/>
      <c r="D6" s="113"/>
      <c r="E6" s="113"/>
      <c r="F6" s="113"/>
      <c r="G6" s="113"/>
      <c r="H6" s="32"/>
    </row>
    <row r="7" spans="1:8" ht="9.9499999999999993" customHeight="1" thickBot="1" x14ac:dyDescent="0.3">
      <c r="A7" t="s">
        <v>77</v>
      </c>
      <c r="B7" s="114"/>
      <c r="C7" s="115"/>
      <c r="D7" s="115"/>
      <c r="E7" s="115"/>
      <c r="F7" s="115"/>
      <c r="G7" s="115"/>
      <c r="H7" s="133"/>
    </row>
    <row r="8" spans="1:8" ht="15.75" thickBot="1" x14ac:dyDescent="0.3">
      <c r="B8" s="2" t="s">
        <v>0</v>
      </c>
      <c r="C8" s="3" t="s">
        <v>1</v>
      </c>
      <c r="D8" s="4" t="s">
        <v>2</v>
      </c>
      <c r="E8" s="4" t="s">
        <v>3</v>
      </c>
      <c r="F8" s="4" t="s">
        <v>4</v>
      </c>
      <c r="G8" s="4" t="s">
        <v>5</v>
      </c>
      <c r="H8" s="4" t="s">
        <v>6</v>
      </c>
    </row>
    <row r="9" spans="1:8" ht="16.5" thickTop="1" thickBot="1" x14ac:dyDescent="0.3">
      <c r="B9" s="5">
        <v>1</v>
      </c>
      <c r="C9" s="6" t="s">
        <v>7</v>
      </c>
      <c r="D9" s="101"/>
      <c r="E9" s="99"/>
      <c r="F9" s="99"/>
      <c r="G9" s="100"/>
      <c r="H9" s="106"/>
    </row>
    <row r="10" spans="1:8" ht="15.75" thickBot="1" x14ac:dyDescent="0.3">
      <c r="B10" s="7" t="s">
        <v>8</v>
      </c>
      <c r="C10" s="8" t="s">
        <v>9</v>
      </c>
      <c r="D10" s="31" t="s">
        <v>10</v>
      </c>
      <c r="E10" s="9">
        <v>0.33</v>
      </c>
      <c r="F10" s="21"/>
      <c r="G10" s="11">
        <f>E10*F10</f>
        <v>0</v>
      </c>
      <c r="H10" s="103"/>
    </row>
    <row r="11" spans="1:8" ht="15.75" thickBot="1" x14ac:dyDescent="0.3">
      <c r="B11" s="7" t="s">
        <v>11</v>
      </c>
      <c r="C11" s="8" t="s">
        <v>12</v>
      </c>
      <c r="D11" s="31" t="s">
        <v>10</v>
      </c>
      <c r="E11" s="9">
        <v>0.33</v>
      </c>
      <c r="F11" s="22"/>
      <c r="G11" s="11">
        <f>E11*F11</f>
        <v>0</v>
      </c>
      <c r="H11" s="103"/>
    </row>
    <row r="12" spans="1:8" ht="15.75" thickBot="1" x14ac:dyDescent="0.3">
      <c r="B12" s="7" t="s">
        <v>13</v>
      </c>
      <c r="C12" s="8" t="s">
        <v>14</v>
      </c>
      <c r="D12" s="31" t="s">
        <v>15</v>
      </c>
      <c r="E12" s="9">
        <v>1</v>
      </c>
      <c r="F12" s="22"/>
      <c r="G12" s="11">
        <f>E12*F12</f>
        <v>0</v>
      </c>
      <c r="H12" s="103"/>
    </row>
    <row r="13" spans="1:8" ht="15.75" thickBot="1" x14ac:dyDescent="0.3">
      <c r="B13" s="7" t="s">
        <v>16</v>
      </c>
      <c r="C13" s="8" t="s">
        <v>17</v>
      </c>
      <c r="D13" s="31" t="s">
        <v>10</v>
      </c>
      <c r="E13" s="9">
        <v>0.33</v>
      </c>
      <c r="F13" s="22"/>
      <c r="G13" s="11">
        <f>E13*F13</f>
        <v>0</v>
      </c>
      <c r="H13" s="103"/>
    </row>
    <row r="14" spans="1:8" ht="15.75" thickBot="1" x14ac:dyDescent="0.3">
      <c r="B14" s="7" t="s">
        <v>18</v>
      </c>
      <c r="C14" s="8" t="s">
        <v>19</v>
      </c>
      <c r="D14" s="31" t="s">
        <v>10</v>
      </c>
      <c r="E14" s="9">
        <v>0.33</v>
      </c>
      <c r="F14" s="22"/>
      <c r="G14" s="11">
        <f>E14*F14</f>
        <v>0</v>
      </c>
      <c r="H14" s="104"/>
    </row>
    <row r="15" spans="1:8" ht="15.75" thickBot="1" x14ac:dyDescent="0.3">
      <c r="B15" s="94"/>
      <c r="C15" s="95"/>
      <c r="D15" s="95"/>
      <c r="E15" s="95"/>
      <c r="F15" s="95"/>
      <c r="G15" s="96"/>
      <c r="H15" s="24">
        <f>SUM(G10:G14)</f>
        <v>0</v>
      </c>
    </row>
    <row r="16" spans="1:8" ht="16.5" thickTop="1" thickBot="1" x14ac:dyDescent="0.3">
      <c r="B16" s="5">
        <v>2</v>
      </c>
      <c r="C16" s="10" t="s">
        <v>20</v>
      </c>
      <c r="D16" s="101"/>
      <c r="E16" s="99"/>
      <c r="F16" s="99"/>
      <c r="G16" s="100"/>
      <c r="H16" s="102"/>
    </row>
    <row r="17" spans="2:8" ht="16.5" thickBot="1" x14ac:dyDescent="0.3">
      <c r="B17" s="7" t="s">
        <v>21</v>
      </c>
      <c r="C17" s="8" t="s">
        <v>160</v>
      </c>
      <c r="D17" s="31" t="s">
        <v>53</v>
      </c>
      <c r="E17" s="9">
        <v>132.44</v>
      </c>
      <c r="F17" s="8"/>
      <c r="G17" s="11">
        <f>E17*F17</f>
        <v>0</v>
      </c>
      <c r="H17" s="103"/>
    </row>
    <row r="18" spans="2:8" ht="16.5" thickBot="1" x14ac:dyDescent="0.3">
      <c r="B18" s="7" t="s">
        <v>23</v>
      </c>
      <c r="C18" s="8" t="s">
        <v>24</v>
      </c>
      <c r="D18" s="31" t="s">
        <v>25</v>
      </c>
      <c r="E18" s="11">
        <v>158.93</v>
      </c>
      <c r="F18" s="8"/>
      <c r="G18" s="11">
        <f t="shared" ref="G18:G26" si="0">E18*F18</f>
        <v>0</v>
      </c>
      <c r="H18" s="103"/>
    </row>
    <row r="19" spans="2:8" ht="16.5" thickBot="1" x14ac:dyDescent="0.3">
      <c r="B19" s="7" t="s">
        <v>26</v>
      </c>
      <c r="C19" s="8" t="s">
        <v>27</v>
      </c>
      <c r="D19" s="31" t="s">
        <v>161</v>
      </c>
      <c r="E19" s="11">
        <v>158.93</v>
      </c>
      <c r="F19" s="8"/>
      <c r="G19" s="11">
        <f t="shared" si="0"/>
        <v>0</v>
      </c>
      <c r="H19" s="103"/>
    </row>
    <row r="20" spans="2:8" ht="15.75" thickBot="1" x14ac:dyDescent="0.3">
      <c r="B20" s="7" t="s">
        <v>28</v>
      </c>
      <c r="C20" s="8"/>
      <c r="D20" s="31"/>
      <c r="E20" s="9"/>
      <c r="F20" s="8"/>
      <c r="G20" s="11">
        <f t="shared" si="0"/>
        <v>0</v>
      </c>
      <c r="H20" s="103"/>
    </row>
    <row r="21" spans="2:8" ht="15.75" thickBot="1" x14ac:dyDescent="0.3">
      <c r="B21" s="7" t="s">
        <v>31</v>
      </c>
      <c r="C21" s="8"/>
      <c r="D21" s="31"/>
      <c r="E21" s="11"/>
      <c r="F21" s="8"/>
      <c r="G21" s="11">
        <f t="shared" si="0"/>
        <v>0</v>
      </c>
      <c r="H21" s="103"/>
    </row>
    <row r="22" spans="2:8" ht="16.5" thickBot="1" x14ac:dyDescent="0.3">
      <c r="B22" s="7" t="s">
        <v>34</v>
      </c>
      <c r="C22" s="8" t="s">
        <v>162</v>
      </c>
      <c r="D22" s="31" t="s">
        <v>30</v>
      </c>
      <c r="E22" s="11">
        <v>21373.52</v>
      </c>
      <c r="F22" s="8"/>
      <c r="G22" s="11">
        <f t="shared" si="0"/>
        <v>0</v>
      </c>
      <c r="H22" s="103"/>
    </row>
    <row r="23" spans="2:8" ht="16.5" thickBot="1" x14ac:dyDescent="0.3">
      <c r="B23" s="7" t="s">
        <v>36</v>
      </c>
      <c r="C23" s="8" t="s">
        <v>37</v>
      </c>
      <c r="D23" s="31" t="s">
        <v>163</v>
      </c>
      <c r="E23" s="11">
        <v>158.93</v>
      </c>
      <c r="F23" s="8"/>
      <c r="G23" s="11">
        <f t="shared" si="0"/>
        <v>0</v>
      </c>
      <c r="H23" s="103"/>
    </row>
    <row r="24" spans="2:8" ht="16.5" thickBot="1" x14ac:dyDescent="0.3">
      <c r="B24" s="7" t="s">
        <v>38</v>
      </c>
      <c r="C24" s="8" t="s">
        <v>39</v>
      </c>
      <c r="D24" s="31" t="s">
        <v>40</v>
      </c>
      <c r="E24" s="9">
        <v>158.93</v>
      </c>
      <c r="F24" s="8"/>
      <c r="G24" s="11">
        <f t="shared" si="0"/>
        <v>0</v>
      </c>
      <c r="H24" s="103"/>
    </row>
    <row r="25" spans="2:8" ht="15.75" thickBot="1" x14ac:dyDescent="0.3">
      <c r="B25" s="7" t="s">
        <v>41</v>
      </c>
      <c r="C25" s="8" t="s">
        <v>164</v>
      </c>
      <c r="D25" s="31" t="s">
        <v>123</v>
      </c>
      <c r="E25" s="9">
        <v>27.45</v>
      </c>
      <c r="F25" s="8"/>
      <c r="G25" s="11">
        <f t="shared" si="0"/>
        <v>0</v>
      </c>
      <c r="H25" s="103"/>
    </row>
    <row r="26" spans="2:8" ht="16.5" thickBot="1" x14ac:dyDescent="0.3">
      <c r="B26" s="7" t="s">
        <v>43</v>
      </c>
      <c r="C26" s="8" t="s">
        <v>165</v>
      </c>
      <c r="D26" s="31" t="s">
        <v>161</v>
      </c>
      <c r="E26" s="9">
        <v>32.94</v>
      </c>
      <c r="F26" s="8"/>
      <c r="G26" s="11">
        <f t="shared" si="0"/>
        <v>0</v>
      </c>
      <c r="H26" s="103"/>
    </row>
    <row r="27" spans="2:8" ht="15.75" thickBot="1" x14ac:dyDescent="0.3">
      <c r="B27" s="7" t="s">
        <v>45</v>
      </c>
      <c r="C27" s="8" t="s">
        <v>166</v>
      </c>
      <c r="D27" s="31"/>
      <c r="E27" s="9"/>
      <c r="F27" s="8"/>
      <c r="G27" s="11"/>
      <c r="H27" s="104"/>
    </row>
    <row r="28" spans="2:8" ht="9.9499999999999993" customHeight="1" thickBot="1" x14ac:dyDescent="0.3">
      <c r="B28" s="94"/>
      <c r="C28" s="95"/>
      <c r="D28" s="95"/>
      <c r="E28" s="95"/>
      <c r="F28" s="95"/>
      <c r="G28" s="96"/>
      <c r="H28" s="24">
        <f>SUM(G17:G26)</f>
        <v>0</v>
      </c>
    </row>
    <row r="29" spans="2:8" ht="16.5" thickTop="1" thickBot="1" x14ac:dyDescent="0.3">
      <c r="B29" s="5">
        <v>3</v>
      </c>
      <c r="C29" s="10" t="s">
        <v>47</v>
      </c>
      <c r="D29" s="105"/>
      <c r="E29" s="95"/>
      <c r="F29" s="95"/>
      <c r="G29" s="96"/>
      <c r="H29" s="102"/>
    </row>
    <row r="30" spans="2:8" ht="26.25" thickBot="1" x14ac:dyDescent="0.3">
      <c r="B30" s="7" t="s">
        <v>167</v>
      </c>
      <c r="C30" s="12" t="s">
        <v>168</v>
      </c>
      <c r="D30" s="31" t="s">
        <v>33</v>
      </c>
      <c r="E30" s="11">
        <v>1471.5</v>
      </c>
      <c r="F30" s="11"/>
      <c r="G30" s="11">
        <f>E30*F30</f>
        <v>0</v>
      </c>
      <c r="H30" s="104"/>
    </row>
    <row r="31" spans="2:8" ht="9.9499999999999993" customHeight="1" thickBot="1" x14ac:dyDescent="0.3">
      <c r="B31" s="89">
        <v>3.02</v>
      </c>
      <c r="C31" s="90" t="s">
        <v>169</v>
      </c>
      <c r="D31" s="90" t="s">
        <v>125</v>
      </c>
      <c r="E31" s="90">
        <v>441</v>
      </c>
      <c r="F31" s="91"/>
      <c r="G31" s="11">
        <f>E31*F31</f>
        <v>0</v>
      </c>
      <c r="H31" s="25">
        <f>SUM(G30:G31)</f>
        <v>0</v>
      </c>
    </row>
    <row r="32" spans="2:8" ht="15.75" thickBot="1" x14ac:dyDescent="0.3">
      <c r="B32" s="5">
        <v>5</v>
      </c>
      <c r="C32" s="10" t="s">
        <v>50</v>
      </c>
      <c r="D32" s="101"/>
      <c r="E32" s="99"/>
      <c r="F32" s="99"/>
      <c r="G32" s="100"/>
      <c r="H32" s="106"/>
    </row>
    <row r="33" spans="2:8" ht="16.5" thickBot="1" x14ac:dyDescent="0.3">
      <c r="B33" s="7" t="s">
        <v>51</v>
      </c>
      <c r="C33" s="8" t="s">
        <v>52</v>
      </c>
      <c r="D33" s="31" t="s">
        <v>53</v>
      </c>
      <c r="E33" s="9">
        <v>12.2</v>
      </c>
      <c r="F33" s="22"/>
      <c r="G33" s="11">
        <f>E33*F33</f>
        <v>0</v>
      </c>
      <c r="H33" s="103"/>
    </row>
    <row r="34" spans="2:8" ht="16.5" thickBot="1" x14ac:dyDescent="0.3">
      <c r="B34" s="7" t="s">
        <v>54</v>
      </c>
      <c r="C34" s="8" t="s">
        <v>170</v>
      </c>
      <c r="D34" s="31" t="s">
        <v>53</v>
      </c>
      <c r="E34" s="9">
        <v>15.25</v>
      </c>
      <c r="F34" s="22"/>
      <c r="G34" s="11">
        <f>E34*F34</f>
        <v>0</v>
      </c>
      <c r="H34" s="104"/>
    </row>
    <row r="35" spans="2:8" ht="9.9499999999999993" customHeight="1" thickBot="1" x14ac:dyDescent="0.3">
      <c r="B35" s="98"/>
      <c r="C35" s="99"/>
      <c r="D35" s="99"/>
      <c r="E35" s="99"/>
      <c r="F35" s="99"/>
      <c r="G35" s="100"/>
      <c r="H35" s="24">
        <f>SUM(G33:G34)</f>
        <v>0</v>
      </c>
    </row>
    <row r="36" spans="2:8" ht="16.5" thickTop="1" thickBot="1" x14ac:dyDescent="0.3">
      <c r="B36" s="5">
        <v>6</v>
      </c>
      <c r="C36" s="10" t="s">
        <v>56</v>
      </c>
      <c r="D36" s="101"/>
      <c r="E36" s="99"/>
      <c r="F36" s="99"/>
      <c r="G36" s="100"/>
      <c r="H36" s="102"/>
    </row>
    <row r="37" spans="2:8" ht="15.75" thickBot="1" x14ac:dyDescent="0.3">
      <c r="B37" s="7" t="s">
        <v>57</v>
      </c>
      <c r="C37" s="8" t="s">
        <v>58</v>
      </c>
      <c r="D37" s="31" t="s">
        <v>59</v>
      </c>
      <c r="E37" s="11"/>
      <c r="F37" s="8"/>
      <c r="G37" s="11"/>
      <c r="H37" s="103"/>
    </row>
    <row r="38" spans="2:8" ht="16.5" thickBot="1" x14ac:dyDescent="0.3">
      <c r="B38" s="7" t="s">
        <v>60</v>
      </c>
      <c r="C38" s="8" t="s">
        <v>61</v>
      </c>
      <c r="D38" s="31" t="s">
        <v>53</v>
      </c>
      <c r="E38" s="9"/>
      <c r="F38" s="11"/>
      <c r="G38" s="11"/>
      <c r="H38" s="103"/>
    </row>
    <row r="39" spans="2:8" ht="16.5" thickBot="1" x14ac:dyDescent="0.3">
      <c r="B39" s="7" t="s">
        <v>62</v>
      </c>
      <c r="C39" s="8" t="s">
        <v>63</v>
      </c>
      <c r="D39" s="31" t="s">
        <v>33</v>
      </c>
      <c r="E39" s="9"/>
      <c r="F39" s="8"/>
      <c r="G39" s="11"/>
      <c r="H39" s="104"/>
    </row>
    <row r="40" spans="2:8" ht="9.9499999999999993" customHeight="1" thickBot="1" x14ac:dyDescent="0.3">
      <c r="B40" s="98"/>
      <c r="C40" s="99"/>
      <c r="D40" s="99"/>
      <c r="E40" s="99"/>
      <c r="F40" s="99"/>
      <c r="G40" s="100"/>
      <c r="H40" s="24"/>
    </row>
    <row r="41" spans="2:8" ht="16.5" thickTop="1" thickBot="1" x14ac:dyDescent="0.3">
      <c r="B41" s="34">
        <v>7</v>
      </c>
      <c r="C41" s="13" t="s">
        <v>64</v>
      </c>
      <c r="D41" s="101"/>
      <c r="E41" s="99"/>
      <c r="F41" s="99"/>
      <c r="G41" s="100"/>
      <c r="H41" s="102"/>
    </row>
    <row r="42" spans="2:8" ht="15.75" thickBot="1" x14ac:dyDescent="0.3">
      <c r="B42" s="30" t="s">
        <v>65</v>
      </c>
      <c r="C42" s="14" t="s">
        <v>66</v>
      </c>
      <c r="D42" s="31" t="s">
        <v>15</v>
      </c>
      <c r="E42" s="9">
        <v>1</v>
      </c>
      <c r="F42" s="21"/>
      <c r="G42" s="23"/>
      <c r="H42" s="104"/>
    </row>
    <row r="43" spans="2:8" ht="15.75" thickBot="1" x14ac:dyDescent="0.3">
      <c r="B43" s="94"/>
      <c r="C43" s="95"/>
      <c r="D43" s="95"/>
      <c r="E43" s="95"/>
      <c r="F43" s="95"/>
      <c r="G43" s="96"/>
      <c r="H43" s="25"/>
    </row>
    <row r="44" spans="2:8" ht="9.9499999999999993" customHeight="1" thickBot="1" x14ac:dyDescent="0.3">
      <c r="B44" s="1"/>
      <c r="C44" s="1"/>
      <c r="D44" s="1"/>
      <c r="E44" s="1"/>
      <c r="F44" s="1"/>
      <c r="G44" s="1"/>
      <c r="H44" s="1"/>
    </row>
    <row r="45" spans="2:8" ht="15.75" thickBot="1" x14ac:dyDescent="0.3">
      <c r="B45" s="94" t="s">
        <v>67</v>
      </c>
      <c r="C45" s="95"/>
      <c r="D45" s="95"/>
      <c r="E45" s="95"/>
      <c r="F45" s="95"/>
      <c r="G45" s="97"/>
      <c r="H45" s="26">
        <f>SUM(H15:H43)</f>
        <v>0</v>
      </c>
    </row>
    <row r="46" spans="2:8" ht="9.9499999999999993" customHeight="1" thickBot="1" x14ac:dyDescent="0.3">
      <c r="B46" s="1"/>
      <c r="C46" s="1"/>
      <c r="D46" s="1"/>
      <c r="E46" s="1"/>
      <c r="F46" s="1"/>
      <c r="G46" s="1"/>
      <c r="H46" s="1"/>
    </row>
    <row r="47" spans="2:8" ht="15.75" thickBot="1" x14ac:dyDescent="0.3">
      <c r="B47" s="1"/>
      <c r="C47" s="15" t="s">
        <v>68</v>
      </c>
      <c r="D47" s="33"/>
      <c r="E47" s="16"/>
      <c r="F47" s="16"/>
      <c r="G47" s="16"/>
      <c r="H47" s="16"/>
    </row>
    <row r="48" spans="2:8" ht="15.75" thickBot="1" x14ac:dyDescent="0.3">
      <c r="B48" s="1"/>
      <c r="C48" s="14" t="s">
        <v>69</v>
      </c>
      <c r="D48" s="31"/>
      <c r="E48" s="8"/>
      <c r="F48" s="17">
        <v>0.1</v>
      </c>
      <c r="G48" s="11"/>
      <c r="H48" s="92">
        <f>H45</f>
        <v>0</v>
      </c>
    </row>
    <row r="49" spans="2:8" ht="15.75" thickBot="1" x14ac:dyDescent="0.3">
      <c r="B49" s="1"/>
      <c r="C49" s="14" t="s">
        <v>70</v>
      </c>
      <c r="D49" s="31"/>
      <c r="E49" s="8"/>
      <c r="F49" s="17">
        <v>3.5000000000000003E-2</v>
      </c>
      <c r="G49" s="11"/>
      <c r="H49" s="92">
        <f>H45</f>
        <v>0</v>
      </c>
    </row>
    <row r="50" spans="2:8" ht="15.75" thickBot="1" x14ac:dyDescent="0.3">
      <c r="B50" s="1"/>
      <c r="C50" s="14" t="s">
        <v>71</v>
      </c>
      <c r="D50" s="31"/>
      <c r="E50" s="8"/>
      <c r="F50" s="17">
        <v>0.18</v>
      </c>
      <c r="G50" s="11"/>
      <c r="H50" s="92">
        <f>H45</f>
        <v>0</v>
      </c>
    </row>
    <row r="51" spans="2:8" ht="15.75" thickBot="1" x14ac:dyDescent="0.3">
      <c r="B51" s="1"/>
      <c r="C51" s="14" t="s">
        <v>72</v>
      </c>
      <c r="D51" s="31"/>
      <c r="E51" s="8"/>
      <c r="F51" s="17">
        <v>3.5000000000000003E-2</v>
      </c>
      <c r="G51" s="11"/>
      <c r="H51" s="92">
        <f>H45</f>
        <v>0</v>
      </c>
    </row>
    <row r="52" spans="2:8" ht="15.75" thickBot="1" x14ac:dyDescent="0.3">
      <c r="B52" s="1"/>
      <c r="C52" s="14" t="s">
        <v>73</v>
      </c>
      <c r="D52" s="31"/>
      <c r="E52" s="8"/>
      <c r="F52" s="17">
        <v>0.01</v>
      </c>
      <c r="G52" s="11"/>
      <c r="H52" s="92">
        <f>H45</f>
        <v>0</v>
      </c>
    </row>
    <row r="53" spans="2:8" ht="15.75" thickBot="1" x14ac:dyDescent="0.3">
      <c r="B53" s="18"/>
      <c r="C53" s="14" t="s">
        <v>74</v>
      </c>
      <c r="D53" s="31"/>
      <c r="E53" s="8"/>
      <c r="F53" s="19">
        <v>0.02</v>
      </c>
      <c r="G53" s="11"/>
      <c r="H53" s="92">
        <f>H45</f>
        <v>0</v>
      </c>
    </row>
    <row r="54" spans="2:8" ht="15.75" thickBot="1" x14ac:dyDescent="0.3">
      <c r="B54" s="1"/>
      <c r="C54" s="14" t="s">
        <v>75</v>
      </c>
      <c r="D54" s="31"/>
      <c r="E54" s="8"/>
      <c r="F54" s="17">
        <v>1E-3</v>
      </c>
      <c r="G54" s="11"/>
      <c r="H54" s="92">
        <f>H45</f>
        <v>0</v>
      </c>
    </row>
    <row r="55" spans="2:8" ht="15.75" thickBot="1" x14ac:dyDescent="0.3">
      <c r="B55" s="1"/>
      <c r="C55" s="14" t="s">
        <v>76</v>
      </c>
      <c r="D55" s="31"/>
      <c r="E55" s="8"/>
      <c r="F55" s="17">
        <v>0.05</v>
      </c>
      <c r="G55" s="11"/>
      <c r="H55" s="93">
        <f>H45</f>
        <v>0</v>
      </c>
    </row>
    <row r="56" spans="2:8" ht="16.5" thickTop="1" thickBot="1" x14ac:dyDescent="0.3">
      <c r="B56" s="18" t="s">
        <v>77</v>
      </c>
      <c r="C56" s="98" t="s">
        <v>92</v>
      </c>
      <c r="D56" s="99"/>
      <c r="E56" s="99"/>
      <c r="F56" s="99"/>
      <c r="G56" s="100"/>
      <c r="H56" s="27">
        <f>SUM(G48:G55)</f>
        <v>0</v>
      </c>
    </row>
    <row r="57" spans="2:8" ht="15.75" thickBot="1" x14ac:dyDescent="0.3">
      <c r="B57" s="1"/>
      <c r="C57" s="1"/>
      <c r="D57" s="1"/>
      <c r="E57" s="28"/>
      <c r="F57" s="1"/>
      <c r="G57" s="1"/>
      <c r="H57" s="1"/>
    </row>
    <row r="58" spans="2:8" ht="15.75" thickBot="1" x14ac:dyDescent="0.3">
      <c r="B58" s="94" t="s">
        <v>78</v>
      </c>
      <c r="C58" s="95"/>
      <c r="D58" s="95"/>
      <c r="E58" s="95"/>
      <c r="F58" s="95"/>
      <c r="G58" s="97"/>
      <c r="H58" s="26">
        <f>H45+H56</f>
        <v>0</v>
      </c>
    </row>
    <row r="59" spans="2:8" x14ac:dyDescent="0.25">
      <c r="B59" s="20"/>
    </row>
    <row r="60" spans="2:8" x14ac:dyDescent="0.25">
      <c r="B60" s="20"/>
      <c r="C60" s="82"/>
    </row>
    <row r="61" spans="2:8" x14ac:dyDescent="0.25">
      <c r="B61" s="20"/>
    </row>
  </sheetData>
  <mergeCells count="26">
    <mergeCell ref="B58:G58"/>
    <mergeCell ref="B40:G40"/>
    <mergeCell ref="D41:G41"/>
    <mergeCell ref="H41:H42"/>
    <mergeCell ref="B43:G43"/>
    <mergeCell ref="B45:G45"/>
    <mergeCell ref="C56:G56"/>
    <mergeCell ref="D36:G36"/>
    <mergeCell ref="H36:H39"/>
    <mergeCell ref="D9:G9"/>
    <mergeCell ref="H9:H14"/>
    <mergeCell ref="B15:G15"/>
    <mergeCell ref="D16:G16"/>
    <mergeCell ref="H16:H27"/>
    <mergeCell ref="B28:G28"/>
    <mergeCell ref="D29:G29"/>
    <mergeCell ref="H29:H30"/>
    <mergeCell ref="D32:G32"/>
    <mergeCell ref="H32:H34"/>
    <mergeCell ref="B35:G35"/>
    <mergeCell ref="B7:H7"/>
    <mergeCell ref="B2:H2"/>
    <mergeCell ref="B3:H3"/>
    <mergeCell ref="B4:F4"/>
    <mergeCell ref="B5:D5"/>
    <mergeCell ref="B6:G6"/>
  </mergeCells>
  <pageMargins left="0.7" right="0.7" top="0.75" bottom="0.75" header="0.3" footer="0.3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D510E-529D-48B7-BFD1-9559F638D35B}">
  <sheetPr>
    <pageSetUpPr fitToPage="1"/>
  </sheetPr>
  <dimension ref="A1:H58"/>
  <sheetViews>
    <sheetView showGridLines="0" view="pageBreakPreview" topLeftCell="A13" zoomScaleNormal="70" zoomScaleSheetLayoutView="100" workbookViewId="0">
      <selection activeCell="C32" sqref="C32"/>
    </sheetView>
  </sheetViews>
  <sheetFormatPr baseColWidth="10" defaultColWidth="10.7109375" defaultRowHeight="15" x14ac:dyDescent="0.25"/>
  <cols>
    <col min="1" max="1" width="6.7109375" customWidth="1"/>
    <col min="3" max="3" width="41.28515625" customWidth="1"/>
    <col min="4" max="4" width="14.5703125" customWidth="1"/>
    <col min="5" max="5" width="13.28515625" customWidth="1"/>
    <col min="6" max="6" width="12.7109375" customWidth="1"/>
    <col min="7" max="7" width="14.85546875" customWidth="1"/>
    <col min="8" max="8" width="12.85546875" bestFit="1" customWidth="1"/>
  </cols>
  <sheetData>
    <row r="1" spans="1:8" ht="20.25" x14ac:dyDescent="0.25">
      <c r="B1" s="107" t="s">
        <v>86</v>
      </c>
      <c r="C1" s="108"/>
      <c r="D1" s="108"/>
      <c r="E1" s="108"/>
      <c r="F1" s="108"/>
      <c r="G1" s="108"/>
      <c r="H1" s="109"/>
    </row>
    <row r="2" spans="1:8" ht="15.75" x14ac:dyDescent="0.25">
      <c r="B2" s="112" t="s">
        <v>140</v>
      </c>
      <c r="C2" s="113"/>
      <c r="D2" s="113"/>
      <c r="E2" s="113"/>
      <c r="F2" s="113"/>
      <c r="G2" s="113"/>
      <c r="H2" s="117"/>
    </row>
    <row r="3" spans="1:8" ht="15.75" x14ac:dyDescent="0.25">
      <c r="B3" s="112" t="s">
        <v>141</v>
      </c>
      <c r="C3" s="113"/>
      <c r="D3" s="113"/>
      <c r="E3" s="113"/>
      <c r="F3" s="113"/>
      <c r="G3" s="1"/>
      <c r="H3" s="32"/>
    </row>
    <row r="4" spans="1:8" ht="15.75" x14ac:dyDescent="0.25">
      <c r="B4" s="112" t="s">
        <v>142</v>
      </c>
      <c r="C4" s="113"/>
      <c r="D4" s="113"/>
      <c r="E4" s="1"/>
      <c r="F4" s="1"/>
      <c r="G4" s="1"/>
      <c r="H4" s="32"/>
    </row>
    <row r="5" spans="1:8" ht="15.75" x14ac:dyDescent="0.25">
      <c r="B5" s="112" t="s">
        <v>90</v>
      </c>
      <c r="C5" s="113"/>
      <c r="D5" s="113"/>
      <c r="E5" s="113"/>
      <c r="F5" s="113"/>
      <c r="G5" s="113"/>
      <c r="H5" s="32"/>
    </row>
    <row r="6" spans="1:8" ht="9.9499999999999993" customHeight="1" thickBot="1" x14ac:dyDescent="0.3">
      <c r="A6" t="s">
        <v>77</v>
      </c>
      <c r="B6" s="114"/>
      <c r="C6" s="115"/>
      <c r="D6" s="115"/>
      <c r="E6" s="115"/>
      <c r="F6" s="115"/>
      <c r="G6" s="115"/>
      <c r="H6" s="116"/>
    </row>
    <row r="7" spans="1:8" ht="15.75" thickBot="1" x14ac:dyDescent="0.3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</row>
    <row r="8" spans="1:8" ht="16.5" thickTop="1" thickBot="1" x14ac:dyDescent="0.3">
      <c r="B8" s="5">
        <v>1</v>
      </c>
      <c r="C8" s="6" t="s">
        <v>7</v>
      </c>
      <c r="D8" s="101"/>
      <c r="E8" s="99"/>
      <c r="F8" s="99"/>
      <c r="G8" s="100"/>
      <c r="H8" s="106"/>
    </row>
    <row r="9" spans="1:8" ht="15.75" thickBot="1" x14ac:dyDescent="0.3">
      <c r="B9" s="7" t="s">
        <v>8</v>
      </c>
      <c r="C9" s="8" t="s">
        <v>9</v>
      </c>
      <c r="D9" s="31" t="s">
        <v>10</v>
      </c>
      <c r="E9" s="9">
        <v>0.39</v>
      </c>
      <c r="F9" s="21"/>
      <c r="G9" s="11">
        <f>E9*F9</f>
        <v>0</v>
      </c>
      <c r="H9" s="103"/>
    </row>
    <row r="10" spans="1:8" ht="15.75" thickBot="1" x14ac:dyDescent="0.3">
      <c r="B10" s="7" t="s">
        <v>11</v>
      </c>
      <c r="C10" s="8" t="s">
        <v>12</v>
      </c>
      <c r="D10" s="31" t="s">
        <v>10</v>
      </c>
      <c r="E10" s="9">
        <v>0.39</v>
      </c>
      <c r="F10" s="22"/>
      <c r="G10" s="11">
        <f t="shared" ref="G10:G13" si="0">E10*F10</f>
        <v>0</v>
      </c>
      <c r="H10" s="103"/>
    </row>
    <row r="11" spans="1:8" ht="15.75" thickBot="1" x14ac:dyDescent="0.3">
      <c r="B11" s="7" t="s">
        <v>13</v>
      </c>
      <c r="C11" s="8" t="s">
        <v>14</v>
      </c>
      <c r="D11" s="31" t="s">
        <v>15</v>
      </c>
      <c r="E11" s="9">
        <v>1</v>
      </c>
      <c r="F11" s="22"/>
      <c r="G11" s="11">
        <f t="shared" si="0"/>
        <v>0</v>
      </c>
      <c r="H11" s="103"/>
    </row>
    <row r="12" spans="1:8" ht="15.75" thickBot="1" x14ac:dyDescent="0.3">
      <c r="B12" s="7" t="s">
        <v>16</v>
      </c>
      <c r="C12" s="8" t="s">
        <v>17</v>
      </c>
      <c r="D12" s="31" t="s">
        <v>10</v>
      </c>
      <c r="E12" s="9">
        <v>0.39</v>
      </c>
      <c r="F12" s="22"/>
      <c r="G12" s="11">
        <f t="shared" si="0"/>
        <v>0</v>
      </c>
      <c r="H12" s="103"/>
    </row>
    <row r="13" spans="1:8" ht="15.75" thickBot="1" x14ac:dyDescent="0.3">
      <c r="B13" s="7" t="s">
        <v>18</v>
      </c>
      <c r="C13" s="8" t="s">
        <v>19</v>
      </c>
      <c r="D13" s="31" t="s">
        <v>10</v>
      </c>
      <c r="E13" s="9">
        <v>0.39</v>
      </c>
      <c r="F13" s="22"/>
      <c r="G13" s="11">
        <f t="shared" si="0"/>
        <v>0</v>
      </c>
      <c r="H13" s="104"/>
    </row>
    <row r="14" spans="1:8" ht="15.75" thickBot="1" x14ac:dyDescent="0.3">
      <c r="B14" s="94"/>
      <c r="C14" s="95"/>
      <c r="D14" s="95"/>
      <c r="E14" s="95"/>
      <c r="F14" s="95"/>
      <c r="G14" s="96"/>
      <c r="H14" s="24">
        <f>SUM(G9:G13)</f>
        <v>0</v>
      </c>
    </row>
    <row r="15" spans="1:8" ht="16.5" thickTop="1" thickBot="1" x14ac:dyDescent="0.3">
      <c r="B15" s="5">
        <v>2</v>
      </c>
      <c r="C15" s="10" t="s">
        <v>20</v>
      </c>
      <c r="D15" s="101"/>
      <c r="E15" s="99"/>
      <c r="F15" s="99"/>
      <c r="G15" s="100"/>
      <c r="H15" s="102"/>
    </row>
    <row r="16" spans="1:8" ht="16.5" thickBot="1" x14ac:dyDescent="0.3">
      <c r="B16" s="7" t="s">
        <v>21</v>
      </c>
      <c r="C16" s="8" t="s">
        <v>22</v>
      </c>
      <c r="D16" s="31" t="s">
        <v>91</v>
      </c>
      <c r="E16" s="9">
        <v>471.6</v>
      </c>
      <c r="F16" s="8"/>
      <c r="G16" s="11">
        <f>E16*F16</f>
        <v>0</v>
      </c>
      <c r="H16" s="103"/>
    </row>
    <row r="17" spans="2:8" ht="16.5" thickBot="1" x14ac:dyDescent="0.3">
      <c r="B17" s="7" t="s">
        <v>23</v>
      </c>
      <c r="C17" s="8" t="s">
        <v>24</v>
      </c>
      <c r="D17" s="31" t="s">
        <v>25</v>
      </c>
      <c r="E17" s="11">
        <v>480</v>
      </c>
      <c r="F17" s="8"/>
      <c r="G17" s="11">
        <f t="shared" ref="G17:G26" si="1">E17*F17</f>
        <v>0</v>
      </c>
      <c r="H17" s="103"/>
    </row>
    <row r="18" spans="2:8" ht="16.5" thickBot="1" x14ac:dyDescent="0.3">
      <c r="B18" s="7" t="s">
        <v>26</v>
      </c>
      <c r="C18" s="8" t="s">
        <v>27</v>
      </c>
      <c r="D18" s="31" t="s">
        <v>91</v>
      </c>
      <c r="E18" s="11">
        <v>612.38</v>
      </c>
      <c r="F18" s="8"/>
      <c r="G18" s="11">
        <f t="shared" si="1"/>
        <v>0</v>
      </c>
      <c r="H18" s="103"/>
    </row>
    <row r="19" spans="2:8" ht="16.5" thickBot="1" x14ac:dyDescent="0.3">
      <c r="B19" s="7" t="s">
        <v>28</v>
      </c>
      <c r="C19" s="8" t="s">
        <v>29</v>
      </c>
      <c r="D19" s="31" t="s">
        <v>30</v>
      </c>
      <c r="E19" s="9">
        <v>60</v>
      </c>
      <c r="F19" s="8"/>
      <c r="G19" s="11">
        <f t="shared" si="1"/>
        <v>0</v>
      </c>
      <c r="H19" s="103"/>
    </row>
    <row r="20" spans="2:8" ht="16.5" thickBot="1" x14ac:dyDescent="0.3">
      <c r="B20" s="7" t="s">
        <v>31</v>
      </c>
      <c r="C20" s="8" t="s">
        <v>32</v>
      </c>
      <c r="D20" s="31" t="s">
        <v>33</v>
      </c>
      <c r="E20" s="11">
        <v>2358</v>
      </c>
      <c r="F20" s="8"/>
      <c r="G20" s="11">
        <f t="shared" si="1"/>
        <v>0</v>
      </c>
      <c r="H20" s="103"/>
    </row>
    <row r="21" spans="2:8" ht="16.5" thickBot="1" x14ac:dyDescent="0.3">
      <c r="B21" s="7" t="s">
        <v>34</v>
      </c>
      <c r="C21" s="8" t="s">
        <v>35</v>
      </c>
      <c r="D21" s="31" t="s">
        <v>30</v>
      </c>
      <c r="E21" s="11">
        <v>25471.68</v>
      </c>
      <c r="F21" s="8"/>
      <c r="G21" s="11">
        <f t="shared" si="1"/>
        <v>0</v>
      </c>
      <c r="H21" s="103"/>
    </row>
    <row r="22" spans="2:8" ht="16.5" thickBot="1" x14ac:dyDescent="0.3">
      <c r="B22" s="7" t="s">
        <v>36</v>
      </c>
      <c r="C22" s="8" t="s">
        <v>37</v>
      </c>
      <c r="D22" s="31" t="s">
        <v>25</v>
      </c>
      <c r="E22" s="11">
        <v>612.38</v>
      </c>
      <c r="F22" s="8"/>
      <c r="G22" s="11">
        <f t="shared" si="1"/>
        <v>0</v>
      </c>
      <c r="H22" s="103"/>
    </row>
    <row r="23" spans="2:8" ht="16.5" thickBot="1" x14ac:dyDescent="0.3">
      <c r="B23" s="7">
        <v>6.04</v>
      </c>
      <c r="C23" s="8" t="s">
        <v>39</v>
      </c>
      <c r="D23" s="31" t="s">
        <v>40</v>
      </c>
      <c r="E23" s="9">
        <v>612.38</v>
      </c>
      <c r="F23" s="8"/>
      <c r="G23" s="11">
        <f t="shared" si="1"/>
        <v>0</v>
      </c>
      <c r="H23" s="103"/>
    </row>
    <row r="24" spans="2:8" ht="16.5" thickBot="1" x14ac:dyDescent="0.3">
      <c r="B24" s="7" t="s">
        <v>41</v>
      </c>
      <c r="C24" s="8" t="s">
        <v>42</v>
      </c>
      <c r="D24" s="31" t="s">
        <v>40</v>
      </c>
      <c r="E24" s="9">
        <v>60</v>
      </c>
      <c r="F24" s="8"/>
      <c r="G24" s="11">
        <f t="shared" si="1"/>
        <v>0</v>
      </c>
      <c r="H24" s="103"/>
    </row>
    <row r="25" spans="2:8" ht="16.5" thickBot="1" x14ac:dyDescent="0.3">
      <c r="B25" s="7" t="s">
        <v>43</v>
      </c>
      <c r="C25" s="8" t="s">
        <v>44</v>
      </c>
      <c r="D25" s="31" t="s">
        <v>91</v>
      </c>
      <c r="E25" s="9">
        <v>35.369999999999997</v>
      </c>
      <c r="F25" s="8"/>
      <c r="G25" s="11">
        <f t="shared" si="1"/>
        <v>0</v>
      </c>
      <c r="H25" s="103"/>
    </row>
    <row r="26" spans="2:8" ht="16.5" thickBot="1" x14ac:dyDescent="0.3">
      <c r="B26" s="7">
        <v>2.11</v>
      </c>
      <c r="C26" s="8" t="s">
        <v>46</v>
      </c>
      <c r="D26" s="31" t="s">
        <v>91</v>
      </c>
      <c r="E26" s="9">
        <v>48.6</v>
      </c>
      <c r="F26" s="8"/>
      <c r="G26" s="11">
        <f t="shared" si="1"/>
        <v>0</v>
      </c>
      <c r="H26" s="104"/>
    </row>
    <row r="27" spans="2:8" ht="9.9499999999999993" customHeight="1" thickBot="1" x14ac:dyDescent="0.3">
      <c r="B27" s="94"/>
      <c r="C27" s="95"/>
      <c r="D27" s="95"/>
      <c r="E27" s="95"/>
      <c r="F27" s="95"/>
      <c r="G27" s="96"/>
      <c r="H27" s="24">
        <f>SUM(G16:G26)</f>
        <v>0</v>
      </c>
    </row>
    <row r="28" spans="2:8" ht="16.5" thickTop="1" thickBot="1" x14ac:dyDescent="0.3">
      <c r="B28" s="5">
        <v>3</v>
      </c>
      <c r="C28" s="10" t="s">
        <v>47</v>
      </c>
      <c r="D28" s="105"/>
      <c r="E28" s="95"/>
      <c r="F28" s="95"/>
      <c r="G28" s="96"/>
      <c r="H28" s="102"/>
    </row>
    <row r="29" spans="2:8" ht="29.25" thickBot="1" x14ac:dyDescent="0.3">
      <c r="B29" s="7" t="s">
        <v>48</v>
      </c>
      <c r="C29" s="12" t="s">
        <v>49</v>
      </c>
      <c r="D29" s="31" t="s">
        <v>33</v>
      </c>
      <c r="E29" s="11">
        <v>2358</v>
      </c>
      <c r="F29" s="11"/>
      <c r="G29" s="11">
        <f>E29*F29</f>
        <v>0</v>
      </c>
      <c r="H29" s="104"/>
    </row>
    <row r="30" spans="2:8" ht="9.9499999999999993" customHeight="1" thickBot="1" x14ac:dyDescent="0.3">
      <c r="B30" s="98"/>
      <c r="C30" s="99"/>
      <c r="D30" s="99"/>
      <c r="E30" s="99"/>
      <c r="F30" s="99"/>
      <c r="G30" s="100"/>
      <c r="H30" s="25">
        <f>G29</f>
        <v>0</v>
      </c>
    </row>
    <row r="31" spans="2:8" ht="15.75" thickBot="1" x14ac:dyDescent="0.3">
      <c r="B31" s="5">
        <v>5</v>
      </c>
      <c r="C31" s="10" t="s">
        <v>50</v>
      </c>
      <c r="D31" s="101"/>
      <c r="E31" s="99"/>
      <c r="F31" s="99"/>
      <c r="G31" s="100"/>
      <c r="H31" s="106"/>
    </row>
    <row r="32" spans="2:8" ht="16.5" thickBot="1" x14ac:dyDescent="0.3">
      <c r="B32" s="7" t="s">
        <v>51</v>
      </c>
      <c r="C32" s="8" t="s">
        <v>52</v>
      </c>
      <c r="D32" s="31" t="s">
        <v>53</v>
      </c>
      <c r="E32" s="9">
        <v>20.399999999999999</v>
      </c>
      <c r="F32" s="22"/>
      <c r="G32" s="11">
        <f>E32*F32</f>
        <v>0</v>
      </c>
      <c r="H32" s="103"/>
    </row>
    <row r="33" spans="2:8" ht="16.5" thickBot="1" x14ac:dyDescent="0.3">
      <c r="B33" s="7" t="s">
        <v>54</v>
      </c>
      <c r="C33" s="8" t="s">
        <v>55</v>
      </c>
      <c r="D33" s="31" t="s">
        <v>53</v>
      </c>
      <c r="E33" s="9">
        <v>25.5</v>
      </c>
      <c r="F33" s="22"/>
      <c r="G33" s="11">
        <f>E33*F33</f>
        <v>0</v>
      </c>
      <c r="H33" s="104"/>
    </row>
    <row r="34" spans="2:8" ht="9.9499999999999993" customHeight="1" thickBot="1" x14ac:dyDescent="0.3">
      <c r="B34" s="98"/>
      <c r="C34" s="99"/>
      <c r="D34" s="99"/>
      <c r="E34" s="99"/>
      <c r="F34" s="99"/>
      <c r="G34" s="100"/>
      <c r="H34" s="24">
        <f>SUM(G32:G33)</f>
        <v>0</v>
      </c>
    </row>
    <row r="35" spans="2:8" ht="16.5" thickTop="1" thickBot="1" x14ac:dyDescent="0.3">
      <c r="B35" s="5">
        <v>6</v>
      </c>
      <c r="C35" s="10" t="s">
        <v>56</v>
      </c>
      <c r="D35" s="101"/>
      <c r="E35" s="99"/>
      <c r="F35" s="99"/>
      <c r="G35" s="100"/>
      <c r="H35" s="102"/>
    </row>
    <row r="36" spans="2:8" ht="15.75" thickBot="1" x14ac:dyDescent="0.3">
      <c r="B36" s="7" t="s">
        <v>57</v>
      </c>
      <c r="C36" s="8" t="s">
        <v>58</v>
      </c>
      <c r="D36" s="31" t="s">
        <v>59</v>
      </c>
      <c r="E36" s="11">
        <v>200</v>
      </c>
      <c r="F36" s="8"/>
      <c r="G36" s="11">
        <f>E36*F36</f>
        <v>0</v>
      </c>
      <c r="H36" s="103"/>
    </row>
    <row r="37" spans="2:8" ht="16.5" thickBot="1" x14ac:dyDescent="0.3">
      <c r="B37" s="7" t="s">
        <v>60</v>
      </c>
      <c r="C37" s="8" t="s">
        <v>61</v>
      </c>
      <c r="D37" s="31" t="s">
        <v>53</v>
      </c>
      <c r="E37" s="9">
        <v>18</v>
      </c>
      <c r="F37" s="11"/>
      <c r="G37" s="11">
        <f t="shared" ref="G37:G38" si="2">E37*F37</f>
        <v>0</v>
      </c>
      <c r="H37" s="103"/>
    </row>
    <row r="38" spans="2:8" ht="16.5" thickBot="1" x14ac:dyDescent="0.3">
      <c r="B38" s="7" t="s">
        <v>62</v>
      </c>
      <c r="C38" s="8" t="s">
        <v>63</v>
      </c>
      <c r="D38" s="31" t="s">
        <v>33</v>
      </c>
      <c r="E38" s="9">
        <v>300</v>
      </c>
      <c r="F38" s="8"/>
      <c r="G38" s="11">
        <f t="shared" si="2"/>
        <v>0</v>
      </c>
      <c r="H38" s="104"/>
    </row>
    <row r="39" spans="2:8" ht="9.9499999999999993" customHeight="1" thickBot="1" x14ac:dyDescent="0.3">
      <c r="B39" s="98"/>
      <c r="C39" s="99"/>
      <c r="D39" s="99"/>
      <c r="E39" s="99"/>
      <c r="F39" s="99"/>
      <c r="G39" s="100"/>
      <c r="H39" s="24">
        <f>SUM(G36:G38)</f>
        <v>0</v>
      </c>
    </row>
    <row r="40" spans="2:8" ht="16.5" thickTop="1" thickBot="1" x14ac:dyDescent="0.3">
      <c r="B40" s="34">
        <v>6.04</v>
      </c>
      <c r="C40" s="13" t="s">
        <v>143</v>
      </c>
      <c r="D40" s="38" t="s">
        <v>123</v>
      </c>
      <c r="E40" s="37">
        <v>6.5</v>
      </c>
      <c r="F40" s="37"/>
      <c r="G40" s="83">
        <f>E40*F40</f>
        <v>0</v>
      </c>
      <c r="H40" s="84">
        <f>G40</f>
        <v>0</v>
      </c>
    </row>
    <row r="41" spans="2:8" ht="15.75" thickBot="1" x14ac:dyDescent="0.3">
      <c r="B41" s="30" t="s">
        <v>65</v>
      </c>
      <c r="C41" s="14" t="s">
        <v>66</v>
      </c>
      <c r="D41" s="31" t="s">
        <v>15</v>
      </c>
      <c r="E41" s="9">
        <v>1</v>
      </c>
      <c r="F41" s="21"/>
      <c r="G41" s="83">
        <f>E41*F41</f>
        <v>0</v>
      </c>
      <c r="H41" s="85"/>
    </row>
    <row r="42" spans="2:8" ht="15.75" thickBot="1" x14ac:dyDescent="0.3">
      <c r="B42" s="94"/>
      <c r="C42" s="95"/>
      <c r="D42" s="95"/>
      <c r="E42" s="95"/>
      <c r="F42" s="95"/>
      <c r="G42" s="96"/>
      <c r="H42" s="25"/>
    </row>
    <row r="43" spans="2:8" ht="9.9499999999999993" customHeight="1" thickBot="1" x14ac:dyDescent="0.3">
      <c r="B43" s="1"/>
      <c r="C43" s="1"/>
      <c r="D43" s="1"/>
      <c r="E43" s="1"/>
      <c r="F43" s="1"/>
      <c r="G43" s="1"/>
      <c r="H43" s="1"/>
    </row>
    <row r="44" spans="2:8" ht="15.75" thickBot="1" x14ac:dyDescent="0.3">
      <c r="B44" s="94" t="s">
        <v>67</v>
      </c>
      <c r="C44" s="95"/>
      <c r="D44" s="95"/>
      <c r="E44" s="95"/>
      <c r="F44" s="95"/>
      <c r="G44" s="97"/>
      <c r="H44" s="26">
        <f>SUM(H8:H41)</f>
        <v>0</v>
      </c>
    </row>
    <row r="45" spans="2:8" ht="9.9499999999999993" customHeight="1" thickBot="1" x14ac:dyDescent="0.3">
      <c r="B45" s="1"/>
      <c r="C45" s="1"/>
      <c r="D45" s="1"/>
      <c r="E45" s="1"/>
      <c r="F45" s="1"/>
      <c r="G45" s="1"/>
      <c r="H45" s="1"/>
    </row>
    <row r="46" spans="2:8" ht="15.75" thickBot="1" x14ac:dyDescent="0.3">
      <c r="B46" s="1"/>
      <c r="C46" s="15" t="s">
        <v>68</v>
      </c>
      <c r="D46" s="33"/>
      <c r="E46" s="16"/>
      <c r="F46" s="16"/>
      <c r="G46" s="16"/>
      <c r="H46" s="16"/>
    </row>
    <row r="47" spans="2:8" ht="15.75" thickBot="1" x14ac:dyDescent="0.3">
      <c r="B47" s="1"/>
      <c r="C47" s="14" t="s">
        <v>69</v>
      </c>
      <c r="D47" s="31"/>
      <c r="E47" s="8"/>
      <c r="F47" s="17">
        <v>0.1</v>
      </c>
      <c r="G47" s="11"/>
      <c r="H47" s="39">
        <v>7967409.6285000006</v>
      </c>
    </row>
    <row r="48" spans="2:8" ht="15.75" thickBot="1" x14ac:dyDescent="0.3">
      <c r="B48" s="1"/>
      <c r="C48" s="14" t="s">
        <v>70</v>
      </c>
      <c r="D48" s="31"/>
      <c r="E48" s="8"/>
      <c r="F48" s="17">
        <v>3.5000000000000003E-2</v>
      </c>
      <c r="G48" s="11"/>
      <c r="H48" s="39">
        <v>7967409.6285000006</v>
      </c>
    </row>
    <row r="49" spans="2:8" ht="15.75" thickBot="1" x14ac:dyDescent="0.3">
      <c r="B49" s="1"/>
      <c r="C49" s="14" t="s">
        <v>71</v>
      </c>
      <c r="D49" s="31"/>
      <c r="E49" s="8"/>
      <c r="F49" s="17">
        <v>0.18</v>
      </c>
      <c r="G49" s="11"/>
      <c r="H49" s="39">
        <v>7967409.6285000006</v>
      </c>
    </row>
    <row r="50" spans="2:8" ht="15.75" thickBot="1" x14ac:dyDescent="0.3">
      <c r="B50" s="1"/>
      <c r="C50" s="14" t="s">
        <v>72</v>
      </c>
      <c r="D50" s="31"/>
      <c r="E50" s="8"/>
      <c r="F50" s="17">
        <v>3.5000000000000003E-2</v>
      </c>
      <c r="G50" s="11"/>
      <c r="H50" s="39">
        <v>7967409.6285000006</v>
      </c>
    </row>
    <row r="51" spans="2:8" ht="15.75" thickBot="1" x14ac:dyDescent="0.3">
      <c r="B51" s="1"/>
      <c r="C51" s="14" t="s">
        <v>73</v>
      </c>
      <c r="D51" s="31"/>
      <c r="E51" s="8"/>
      <c r="F51" s="17">
        <v>0.01</v>
      </c>
      <c r="G51" s="11"/>
      <c r="H51" s="39">
        <v>7967409.6285000006</v>
      </c>
    </row>
    <row r="52" spans="2:8" ht="15.75" thickBot="1" x14ac:dyDescent="0.3">
      <c r="B52" s="18"/>
      <c r="C52" s="14" t="s">
        <v>74</v>
      </c>
      <c r="D52" s="31"/>
      <c r="E52" s="8"/>
      <c r="F52" s="19">
        <v>0.02</v>
      </c>
      <c r="G52" s="11"/>
      <c r="H52" s="39">
        <v>7967409.6285000006</v>
      </c>
    </row>
    <row r="53" spans="2:8" ht="15.75" thickBot="1" x14ac:dyDescent="0.3">
      <c r="B53" s="1"/>
      <c r="C53" s="14" t="s">
        <v>75</v>
      </c>
      <c r="D53" s="31"/>
      <c r="E53" s="8"/>
      <c r="F53" s="17">
        <v>1E-3</v>
      </c>
      <c r="G53" s="11"/>
      <c r="H53" s="39">
        <v>7967409.6285000006</v>
      </c>
    </row>
    <row r="54" spans="2:8" ht="15.75" thickBot="1" x14ac:dyDescent="0.3">
      <c r="B54" s="1"/>
      <c r="C54" s="14" t="s">
        <v>76</v>
      </c>
      <c r="D54" s="31"/>
      <c r="E54" s="8"/>
      <c r="F54" s="17">
        <v>0.05</v>
      </c>
      <c r="G54" s="11"/>
      <c r="H54" s="40">
        <v>7967409.6285000006</v>
      </c>
    </row>
    <row r="55" spans="2:8" ht="16.5" thickTop="1" thickBot="1" x14ac:dyDescent="0.3">
      <c r="B55" s="18" t="s">
        <v>77</v>
      </c>
      <c r="C55" s="98" t="s">
        <v>92</v>
      </c>
      <c r="D55" s="99"/>
      <c r="E55" s="99"/>
      <c r="F55" s="99"/>
      <c r="G55" s="100"/>
      <c r="H55" s="27">
        <f>SUM(G47:G54)</f>
        <v>0</v>
      </c>
    </row>
    <row r="56" spans="2:8" ht="15.75" thickBot="1" x14ac:dyDescent="0.3">
      <c r="B56" s="1"/>
      <c r="C56" s="1"/>
      <c r="D56" s="1"/>
      <c r="E56" s="28"/>
      <c r="F56" s="1"/>
      <c r="G56" s="1"/>
      <c r="H56" s="1"/>
    </row>
    <row r="57" spans="2:8" ht="15.75" thickBot="1" x14ac:dyDescent="0.3">
      <c r="B57" s="94" t="s">
        <v>78</v>
      </c>
      <c r="C57" s="95"/>
      <c r="D57" s="95"/>
      <c r="E57" s="95"/>
      <c r="F57" s="95"/>
      <c r="G57" s="97"/>
      <c r="H57" s="26">
        <f>H44+H55</f>
        <v>0</v>
      </c>
    </row>
    <row r="58" spans="2:8" x14ac:dyDescent="0.25">
      <c r="B58" s="20"/>
    </row>
  </sheetData>
  <mergeCells count="25">
    <mergeCell ref="B57:G57"/>
    <mergeCell ref="D35:G35"/>
    <mergeCell ref="H35:H38"/>
    <mergeCell ref="B39:G39"/>
    <mergeCell ref="B42:G42"/>
    <mergeCell ref="B44:G44"/>
    <mergeCell ref="C55:G55"/>
    <mergeCell ref="B34:G34"/>
    <mergeCell ref="D8:G8"/>
    <mergeCell ref="H8:H13"/>
    <mergeCell ref="B14:G14"/>
    <mergeCell ref="D15:G15"/>
    <mergeCell ref="H15:H26"/>
    <mergeCell ref="B27:G27"/>
    <mergeCell ref="D28:G28"/>
    <mergeCell ref="H28:H29"/>
    <mergeCell ref="B30:G30"/>
    <mergeCell ref="D31:G31"/>
    <mergeCell ref="H31:H33"/>
    <mergeCell ref="B6:H6"/>
    <mergeCell ref="B1:H1"/>
    <mergeCell ref="B2:H2"/>
    <mergeCell ref="B3:F3"/>
    <mergeCell ref="B4:D4"/>
    <mergeCell ref="B5:G5"/>
  </mergeCells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E58DC-9655-46C7-97E3-D2902AB59C66}">
  <sheetPr>
    <pageSetUpPr fitToPage="1"/>
  </sheetPr>
  <dimension ref="A1:H58"/>
  <sheetViews>
    <sheetView view="pageBreakPreview" topLeftCell="A19" zoomScale="85" zoomScaleNormal="70" zoomScaleSheetLayoutView="85" workbookViewId="0">
      <selection activeCell="G29" sqref="G29"/>
    </sheetView>
  </sheetViews>
  <sheetFormatPr baseColWidth="10" defaultRowHeight="15" x14ac:dyDescent="0.25"/>
  <cols>
    <col min="1" max="1" width="6.7109375" customWidth="1"/>
    <col min="3" max="3" width="41.28515625" customWidth="1"/>
    <col min="4" max="4" width="14.5703125" customWidth="1"/>
    <col min="5" max="5" width="13.28515625" customWidth="1"/>
    <col min="6" max="6" width="12.7109375" customWidth="1"/>
    <col min="7" max="7" width="15" customWidth="1"/>
    <col min="8" max="8" width="12.28515625" bestFit="1" customWidth="1"/>
  </cols>
  <sheetData>
    <row r="1" spans="1:8" ht="20.25" x14ac:dyDescent="0.25">
      <c r="B1" s="107" t="s">
        <v>86</v>
      </c>
      <c r="C1" s="108"/>
      <c r="D1" s="108"/>
      <c r="E1" s="108"/>
      <c r="F1" s="108"/>
      <c r="G1" s="108"/>
      <c r="H1" s="109"/>
    </row>
    <row r="2" spans="1:8" ht="15.75" x14ac:dyDescent="0.25">
      <c r="B2" s="112" t="s">
        <v>144</v>
      </c>
      <c r="C2" s="113"/>
      <c r="D2" s="113"/>
      <c r="E2" s="113"/>
      <c r="F2" s="113"/>
      <c r="G2" s="113"/>
      <c r="H2" s="117"/>
    </row>
    <row r="3" spans="1:8" ht="15.75" x14ac:dyDescent="0.25">
      <c r="B3" s="112" t="s">
        <v>145</v>
      </c>
      <c r="C3" s="113"/>
      <c r="D3" s="113"/>
      <c r="E3" s="113"/>
      <c r="F3" s="113"/>
      <c r="G3" s="1"/>
      <c r="H3" s="32"/>
    </row>
    <row r="4" spans="1:8" ht="15.75" x14ac:dyDescent="0.25">
      <c r="B4" s="112" t="s">
        <v>146</v>
      </c>
      <c r="C4" s="113"/>
      <c r="D4" s="113"/>
      <c r="E4" s="1"/>
      <c r="F4" s="1"/>
      <c r="G4" s="1"/>
      <c r="H4" s="32"/>
    </row>
    <row r="5" spans="1:8" ht="15.75" x14ac:dyDescent="0.25">
      <c r="B5" s="112" t="s">
        <v>147</v>
      </c>
      <c r="C5" s="113"/>
      <c r="D5" s="113"/>
      <c r="E5" s="113"/>
      <c r="F5" s="113"/>
      <c r="G5" s="113"/>
      <c r="H5" s="32"/>
    </row>
    <row r="6" spans="1:8" ht="9.9499999999999993" customHeight="1" thickBot="1" x14ac:dyDescent="0.3">
      <c r="A6" t="s">
        <v>77</v>
      </c>
      <c r="B6" s="114"/>
      <c r="C6" s="115"/>
      <c r="D6" s="115"/>
      <c r="E6" s="115"/>
      <c r="F6" s="115"/>
      <c r="G6" s="115"/>
      <c r="H6" s="116"/>
    </row>
    <row r="7" spans="1:8" ht="15.75" thickBot="1" x14ac:dyDescent="0.3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</row>
    <row r="8" spans="1:8" ht="16.5" thickTop="1" thickBot="1" x14ac:dyDescent="0.3">
      <c r="B8" s="5">
        <v>1</v>
      </c>
      <c r="C8" s="6" t="s">
        <v>7</v>
      </c>
      <c r="D8" s="101"/>
      <c r="E8" s="99"/>
      <c r="F8" s="99"/>
      <c r="G8" s="100"/>
      <c r="H8" s="106"/>
    </row>
    <row r="9" spans="1:8" ht="15.75" thickBot="1" x14ac:dyDescent="0.3">
      <c r="B9" s="7" t="s">
        <v>8</v>
      </c>
      <c r="C9" s="8" t="s">
        <v>9</v>
      </c>
      <c r="D9" s="31" t="s">
        <v>10</v>
      </c>
      <c r="E9" s="9">
        <v>0.11</v>
      </c>
      <c r="F9" s="21"/>
      <c r="G9" s="11">
        <f>SUM(E9*F9)</f>
        <v>0</v>
      </c>
      <c r="H9" s="103"/>
    </row>
    <row r="10" spans="1:8" ht="15.75" thickBot="1" x14ac:dyDescent="0.3">
      <c r="B10" s="7" t="s">
        <v>11</v>
      </c>
      <c r="C10" s="8" t="s">
        <v>12</v>
      </c>
      <c r="D10" s="31" t="s">
        <v>10</v>
      </c>
      <c r="E10" s="9">
        <v>0.11</v>
      </c>
      <c r="F10" s="22"/>
      <c r="G10" s="11">
        <f t="shared" ref="G10:G13" si="0">SUM(E10*F10)</f>
        <v>0</v>
      </c>
      <c r="H10" s="103"/>
    </row>
    <row r="11" spans="1:8" ht="15.75" thickBot="1" x14ac:dyDescent="0.3">
      <c r="B11" s="7" t="s">
        <v>13</v>
      </c>
      <c r="C11" s="8" t="s">
        <v>14</v>
      </c>
      <c r="D11" s="31" t="s">
        <v>15</v>
      </c>
      <c r="E11" s="9">
        <v>1</v>
      </c>
      <c r="F11" s="22"/>
      <c r="G11" s="11">
        <f t="shared" si="0"/>
        <v>0</v>
      </c>
      <c r="H11" s="103"/>
    </row>
    <row r="12" spans="1:8" ht="15.75" thickBot="1" x14ac:dyDescent="0.3">
      <c r="B12" s="7" t="s">
        <v>16</v>
      </c>
      <c r="C12" s="8" t="s">
        <v>17</v>
      </c>
      <c r="D12" s="31" t="s">
        <v>10</v>
      </c>
      <c r="E12" s="9">
        <v>0.11</v>
      </c>
      <c r="F12" s="22"/>
      <c r="G12" s="11">
        <f t="shared" si="0"/>
        <v>0</v>
      </c>
      <c r="H12" s="103"/>
    </row>
    <row r="13" spans="1:8" ht="15.75" thickBot="1" x14ac:dyDescent="0.3">
      <c r="B13" s="7" t="s">
        <v>18</v>
      </c>
      <c r="C13" s="8" t="s">
        <v>19</v>
      </c>
      <c r="D13" s="31" t="s">
        <v>10</v>
      </c>
      <c r="E13" s="9">
        <v>0.11</v>
      </c>
      <c r="F13" s="22"/>
      <c r="G13" s="11">
        <f t="shared" si="0"/>
        <v>0</v>
      </c>
      <c r="H13" s="104"/>
    </row>
    <row r="14" spans="1:8" ht="19.149999999999999" customHeight="1" thickBot="1" x14ac:dyDescent="0.3">
      <c r="B14" s="94"/>
      <c r="C14" s="95"/>
      <c r="D14" s="95"/>
      <c r="E14" s="95"/>
      <c r="F14" s="95"/>
      <c r="G14" s="96"/>
      <c r="H14" s="24">
        <f>SUM(G9:G13)</f>
        <v>0</v>
      </c>
    </row>
    <row r="15" spans="1:8" ht="16.5" thickTop="1" thickBot="1" x14ac:dyDescent="0.3">
      <c r="B15" s="5">
        <v>2</v>
      </c>
      <c r="C15" s="10" t="s">
        <v>20</v>
      </c>
      <c r="D15" s="101"/>
      <c r="E15" s="99"/>
      <c r="F15" s="99"/>
      <c r="G15" s="100"/>
      <c r="H15" s="102"/>
    </row>
    <row r="16" spans="1:8" ht="16.5" thickBot="1" x14ac:dyDescent="0.3">
      <c r="B16" s="7" t="s">
        <v>21</v>
      </c>
      <c r="C16" s="8" t="s">
        <v>22</v>
      </c>
      <c r="D16" s="31" t="s">
        <v>91</v>
      </c>
      <c r="E16" s="9">
        <v>231</v>
      </c>
      <c r="F16" s="8"/>
      <c r="G16" s="11"/>
      <c r="H16" s="103"/>
    </row>
    <row r="17" spans="2:8" ht="16.5" thickBot="1" x14ac:dyDescent="0.3">
      <c r="B17" s="7" t="s">
        <v>23</v>
      </c>
      <c r="C17" s="8" t="s">
        <v>24</v>
      </c>
      <c r="D17" s="31" t="s">
        <v>25</v>
      </c>
      <c r="E17" s="11">
        <v>277.2</v>
      </c>
      <c r="F17" s="8"/>
      <c r="G17" s="11"/>
      <c r="H17" s="103"/>
    </row>
    <row r="18" spans="2:8" ht="16.5" thickBot="1" x14ac:dyDescent="0.3">
      <c r="B18" s="7" t="s">
        <v>26</v>
      </c>
      <c r="C18" s="8" t="s">
        <v>27</v>
      </c>
      <c r="D18" s="31" t="s">
        <v>91</v>
      </c>
      <c r="E18" s="11">
        <v>277.2</v>
      </c>
      <c r="F18" s="8"/>
      <c r="G18" s="11"/>
      <c r="H18" s="103"/>
    </row>
    <row r="19" spans="2:8" ht="16.5" thickBot="1" x14ac:dyDescent="0.3">
      <c r="B19" s="7" t="s">
        <v>28</v>
      </c>
      <c r="C19" s="8" t="s">
        <v>29</v>
      </c>
      <c r="D19" s="31" t="s">
        <v>30</v>
      </c>
      <c r="E19" s="9">
        <v>12</v>
      </c>
      <c r="F19" s="8"/>
      <c r="G19" s="11"/>
      <c r="H19" s="103"/>
    </row>
    <row r="20" spans="2:8" ht="16.5" thickBot="1" x14ac:dyDescent="0.3">
      <c r="B20" s="7" t="s">
        <v>31</v>
      </c>
      <c r="C20" s="8" t="s">
        <v>32</v>
      </c>
      <c r="D20" s="31" t="s">
        <v>33</v>
      </c>
      <c r="E20" s="11">
        <v>770</v>
      </c>
      <c r="F20" s="8"/>
      <c r="G20" s="11"/>
      <c r="H20" s="103"/>
    </row>
    <row r="21" spans="2:8" ht="16.5" thickBot="1" x14ac:dyDescent="0.3">
      <c r="B21" s="7" t="s">
        <v>34</v>
      </c>
      <c r="C21" s="8" t="s">
        <v>35</v>
      </c>
      <c r="D21" s="31" t="s">
        <v>30</v>
      </c>
      <c r="E21" s="11">
        <v>10664.54</v>
      </c>
      <c r="F21" s="8"/>
      <c r="G21" s="11"/>
      <c r="H21" s="103"/>
    </row>
    <row r="22" spans="2:8" ht="16.5" thickBot="1" x14ac:dyDescent="0.3">
      <c r="B22" s="7" t="s">
        <v>36</v>
      </c>
      <c r="C22" s="8" t="s">
        <v>37</v>
      </c>
      <c r="D22" s="31" t="s">
        <v>25</v>
      </c>
      <c r="E22" s="11">
        <v>277.2</v>
      </c>
      <c r="F22" s="8"/>
      <c r="G22" s="11"/>
      <c r="H22" s="103"/>
    </row>
    <row r="23" spans="2:8" ht="16.5" thickBot="1" x14ac:dyDescent="0.3">
      <c r="B23" s="7" t="s">
        <v>38</v>
      </c>
      <c r="C23" s="8" t="s">
        <v>39</v>
      </c>
      <c r="D23" s="31" t="s">
        <v>40</v>
      </c>
      <c r="E23" s="9">
        <v>277.2</v>
      </c>
      <c r="F23" s="8"/>
      <c r="G23" s="11"/>
      <c r="H23" s="103"/>
    </row>
    <row r="24" spans="2:8" ht="16.5" thickBot="1" x14ac:dyDescent="0.3">
      <c r="B24" s="7" t="s">
        <v>41</v>
      </c>
      <c r="C24" s="8" t="s">
        <v>42</v>
      </c>
      <c r="D24" s="31" t="s">
        <v>40</v>
      </c>
      <c r="E24" s="9">
        <v>12</v>
      </c>
      <c r="F24" s="8"/>
      <c r="G24" s="11"/>
      <c r="H24" s="103"/>
    </row>
    <row r="25" spans="2:8" ht="16.5" thickBot="1" x14ac:dyDescent="0.3">
      <c r="B25" s="7" t="s">
        <v>43</v>
      </c>
      <c r="C25" s="8" t="s">
        <v>44</v>
      </c>
      <c r="D25" s="31" t="s">
        <v>91</v>
      </c>
      <c r="E25" s="9">
        <v>3.6</v>
      </c>
      <c r="F25" s="8"/>
      <c r="G25" s="11"/>
      <c r="H25" s="103"/>
    </row>
    <row r="26" spans="2:8" ht="16.5" thickBot="1" x14ac:dyDescent="0.3">
      <c r="B26" s="7" t="s">
        <v>45</v>
      </c>
      <c r="C26" s="8" t="s">
        <v>46</v>
      </c>
      <c r="D26" s="31" t="s">
        <v>91</v>
      </c>
      <c r="E26" s="9">
        <v>7.2</v>
      </c>
      <c r="F26" s="8"/>
      <c r="G26" s="11"/>
      <c r="H26" s="104"/>
    </row>
    <row r="27" spans="2:8" ht="19.149999999999999" customHeight="1" thickBot="1" x14ac:dyDescent="0.3">
      <c r="B27" s="94"/>
      <c r="C27" s="95"/>
      <c r="D27" s="95"/>
      <c r="E27" s="95"/>
      <c r="F27" s="95"/>
      <c r="G27" s="96"/>
      <c r="H27" s="24">
        <f>SUM(G16:G26)</f>
        <v>0</v>
      </c>
    </row>
    <row r="28" spans="2:8" ht="16.5" thickTop="1" thickBot="1" x14ac:dyDescent="0.3">
      <c r="B28" s="5">
        <v>3</v>
      </c>
      <c r="C28" s="10" t="s">
        <v>47</v>
      </c>
      <c r="D28" s="105"/>
      <c r="E28" s="95"/>
      <c r="F28" s="95"/>
      <c r="G28" s="96"/>
      <c r="H28" s="102"/>
    </row>
    <row r="29" spans="2:8" ht="29.25" thickBot="1" x14ac:dyDescent="0.3">
      <c r="B29" s="7" t="s">
        <v>48</v>
      </c>
      <c r="C29" s="12" t="s">
        <v>49</v>
      </c>
      <c r="D29" s="31" t="s">
        <v>33</v>
      </c>
      <c r="E29" s="11">
        <v>770</v>
      </c>
      <c r="F29" s="11"/>
      <c r="G29" s="11">
        <f>E29*F29</f>
        <v>0</v>
      </c>
      <c r="H29" s="104"/>
    </row>
    <row r="30" spans="2:8" ht="19.149999999999999" customHeight="1" thickBot="1" x14ac:dyDescent="0.3">
      <c r="B30" s="98"/>
      <c r="C30" s="99"/>
      <c r="D30" s="99"/>
      <c r="E30" s="99"/>
      <c r="F30" s="99"/>
      <c r="G30" s="100"/>
      <c r="H30" s="25">
        <f>SUM(G29)</f>
        <v>0</v>
      </c>
    </row>
    <row r="31" spans="2:8" ht="15.75" thickBot="1" x14ac:dyDescent="0.3">
      <c r="B31" s="5">
        <v>5</v>
      </c>
      <c r="C31" s="10" t="s">
        <v>50</v>
      </c>
      <c r="D31" s="101"/>
      <c r="E31" s="99"/>
      <c r="F31" s="99"/>
      <c r="G31" s="100"/>
      <c r="H31" s="106"/>
    </row>
    <row r="32" spans="2:8" ht="16.5" thickBot="1" x14ac:dyDescent="0.3">
      <c r="B32" s="7" t="s">
        <v>51</v>
      </c>
      <c r="C32" s="8" t="s">
        <v>52</v>
      </c>
      <c r="D32" s="31" t="s">
        <v>53</v>
      </c>
      <c r="E32" s="9">
        <v>4</v>
      </c>
      <c r="F32" s="22"/>
      <c r="G32" s="11">
        <f>SUM(E32*F32)</f>
        <v>0</v>
      </c>
      <c r="H32" s="103"/>
    </row>
    <row r="33" spans="2:8" ht="16.5" thickBot="1" x14ac:dyDescent="0.3">
      <c r="B33" s="7" t="s">
        <v>54</v>
      </c>
      <c r="C33" s="8" t="s">
        <v>55</v>
      </c>
      <c r="D33" s="31" t="s">
        <v>53</v>
      </c>
      <c r="E33" s="9">
        <v>5.2</v>
      </c>
      <c r="F33" s="22"/>
      <c r="G33" s="11">
        <f>SUM(E33*F33)</f>
        <v>0</v>
      </c>
      <c r="H33" s="104"/>
    </row>
    <row r="34" spans="2:8" ht="19.149999999999999" customHeight="1" thickBot="1" x14ac:dyDescent="0.3">
      <c r="B34" s="98"/>
      <c r="C34" s="99"/>
      <c r="D34" s="99"/>
      <c r="E34" s="99"/>
      <c r="F34" s="99"/>
      <c r="G34" s="100"/>
      <c r="H34" s="24">
        <f>SUM(G32:G33)</f>
        <v>0</v>
      </c>
    </row>
    <row r="35" spans="2:8" ht="16.5" thickTop="1" thickBot="1" x14ac:dyDescent="0.3">
      <c r="B35" s="5">
        <v>6</v>
      </c>
      <c r="C35" s="10" t="s">
        <v>56</v>
      </c>
      <c r="D35" s="101"/>
      <c r="E35" s="99"/>
      <c r="F35" s="99"/>
      <c r="G35" s="100"/>
      <c r="H35" s="102"/>
    </row>
    <row r="36" spans="2:8" ht="15.75" thickBot="1" x14ac:dyDescent="0.3">
      <c r="B36" s="7" t="s">
        <v>57</v>
      </c>
      <c r="C36" s="8" t="s">
        <v>58</v>
      </c>
      <c r="D36" s="31" t="s">
        <v>59</v>
      </c>
      <c r="E36" s="11">
        <v>40</v>
      </c>
      <c r="F36" s="22"/>
      <c r="G36" s="11">
        <f>SUM(E36*F36)</f>
        <v>0</v>
      </c>
      <c r="H36" s="103"/>
    </row>
    <row r="37" spans="2:8" ht="16.5" thickBot="1" x14ac:dyDescent="0.3">
      <c r="B37" s="7" t="s">
        <v>60</v>
      </c>
      <c r="C37" s="8" t="s">
        <v>61</v>
      </c>
      <c r="D37" s="31" t="s">
        <v>53</v>
      </c>
      <c r="E37" s="9">
        <v>3.6</v>
      </c>
      <c r="F37" s="11"/>
      <c r="G37" s="11">
        <f t="shared" ref="G37:G38" si="1">SUM(E37*F37)</f>
        <v>0</v>
      </c>
      <c r="H37" s="103"/>
    </row>
    <row r="38" spans="2:8" ht="16.5" thickBot="1" x14ac:dyDescent="0.3">
      <c r="B38" s="7" t="s">
        <v>62</v>
      </c>
      <c r="C38" s="8" t="s">
        <v>63</v>
      </c>
      <c r="D38" s="31" t="s">
        <v>33</v>
      </c>
      <c r="E38" s="9">
        <v>40</v>
      </c>
      <c r="F38" s="22"/>
      <c r="G38" s="11">
        <f t="shared" si="1"/>
        <v>0</v>
      </c>
      <c r="H38" s="104"/>
    </row>
    <row r="39" spans="2:8" ht="19.149999999999999" customHeight="1" thickBot="1" x14ac:dyDescent="0.3">
      <c r="B39" s="98"/>
      <c r="C39" s="99"/>
      <c r="D39" s="99"/>
      <c r="E39" s="99"/>
      <c r="F39" s="99"/>
      <c r="G39" s="100"/>
      <c r="H39" s="24">
        <f>SUM(G36:G38)</f>
        <v>0</v>
      </c>
    </row>
    <row r="40" spans="2:8" ht="16.5" thickTop="1" thickBot="1" x14ac:dyDescent="0.3">
      <c r="B40" s="34">
        <v>7</v>
      </c>
      <c r="C40" s="13" t="s">
        <v>64</v>
      </c>
      <c r="D40" s="101"/>
      <c r="E40" s="99"/>
      <c r="F40" s="99"/>
      <c r="G40" s="100"/>
      <c r="H40" s="102"/>
    </row>
    <row r="41" spans="2:8" ht="15.75" thickBot="1" x14ac:dyDescent="0.3">
      <c r="B41" s="30" t="s">
        <v>65</v>
      </c>
      <c r="C41" s="14" t="s">
        <v>66</v>
      </c>
      <c r="D41" s="31" t="s">
        <v>15</v>
      </c>
      <c r="E41" s="9">
        <v>1</v>
      </c>
      <c r="F41" s="21"/>
      <c r="G41" s="23"/>
      <c r="H41" s="104"/>
    </row>
    <row r="42" spans="2:8" ht="15.75" thickBot="1" x14ac:dyDescent="0.3">
      <c r="B42" s="94"/>
      <c r="C42" s="95"/>
      <c r="D42" s="95"/>
      <c r="E42" s="95"/>
      <c r="F42" s="95"/>
      <c r="G42" s="96"/>
      <c r="H42" s="25">
        <f>G41</f>
        <v>0</v>
      </c>
    </row>
    <row r="43" spans="2:8" ht="19.149999999999999" customHeight="1" thickBot="1" x14ac:dyDescent="0.3">
      <c r="B43" s="1"/>
      <c r="C43" s="1"/>
      <c r="D43" s="1"/>
      <c r="E43" s="1"/>
      <c r="F43" s="1"/>
      <c r="G43" s="1"/>
      <c r="H43" s="1"/>
    </row>
    <row r="44" spans="2:8" ht="19.149999999999999" customHeight="1" thickBot="1" x14ac:dyDescent="0.3">
      <c r="B44" s="94" t="s">
        <v>67</v>
      </c>
      <c r="C44" s="95"/>
      <c r="D44" s="95"/>
      <c r="E44" s="95"/>
      <c r="F44" s="95"/>
      <c r="G44" s="97"/>
      <c r="H44" s="26">
        <f>SUM(H8:H42)</f>
        <v>0</v>
      </c>
    </row>
    <row r="45" spans="2:8" ht="9.9499999999999993" customHeight="1" thickBot="1" x14ac:dyDescent="0.3">
      <c r="B45" s="1"/>
      <c r="C45" s="1"/>
      <c r="D45" s="1"/>
      <c r="E45" s="1"/>
      <c r="F45" s="1"/>
      <c r="G45" s="1"/>
      <c r="H45" s="1"/>
    </row>
    <row r="46" spans="2:8" ht="15.75" thickBot="1" x14ac:dyDescent="0.3">
      <c r="B46" s="1"/>
      <c r="C46" s="15" t="s">
        <v>68</v>
      </c>
      <c r="D46" s="33"/>
      <c r="E46" s="16"/>
      <c r="F46" s="16"/>
      <c r="G46" s="16"/>
      <c r="H46" s="16"/>
    </row>
    <row r="47" spans="2:8" ht="15.75" thickBot="1" x14ac:dyDescent="0.3">
      <c r="B47" s="1"/>
      <c r="C47" s="14" t="s">
        <v>69</v>
      </c>
      <c r="D47" s="31"/>
      <c r="E47" s="8"/>
      <c r="F47" s="17">
        <v>0.1</v>
      </c>
      <c r="G47" s="11">
        <f>F47*H47</f>
        <v>0</v>
      </c>
      <c r="H47" s="29"/>
    </row>
    <row r="48" spans="2:8" ht="15.75" thickBot="1" x14ac:dyDescent="0.3">
      <c r="B48" s="1"/>
      <c r="C48" s="14" t="s">
        <v>70</v>
      </c>
      <c r="D48" s="31"/>
      <c r="E48" s="8"/>
      <c r="F48" s="17">
        <v>4.4999999999999998E-2</v>
      </c>
      <c r="G48" s="11">
        <f t="shared" ref="G48:G54" si="2">F48*H48</f>
        <v>0</v>
      </c>
      <c r="H48" s="29"/>
    </row>
    <row r="49" spans="2:8" ht="15.75" thickBot="1" x14ac:dyDescent="0.3">
      <c r="B49" s="1"/>
      <c r="C49" s="14" t="s">
        <v>71</v>
      </c>
      <c r="D49" s="31"/>
      <c r="E49" s="8"/>
      <c r="F49" s="17">
        <v>0.18</v>
      </c>
      <c r="G49" s="11">
        <f>G47*F49</f>
        <v>0</v>
      </c>
      <c r="H49" s="39"/>
    </row>
    <row r="50" spans="2:8" ht="15.75" thickBot="1" x14ac:dyDescent="0.3">
      <c r="B50" s="1"/>
      <c r="C50" s="14" t="s">
        <v>72</v>
      </c>
      <c r="D50" s="31"/>
      <c r="E50" s="8"/>
      <c r="F50" s="17">
        <v>3.5000000000000003E-2</v>
      </c>
      <c r="G50" s="11">
        <f t="shared" si="2"/>
        <v>0</v>
      </c>
      <c r="H50" s="39"/>
    </row>
    <row r="51" spans="2:8" ht="15.75" thickBot="1" x14ac:dyDescent="0.3">
      <c r="B51" s="1"/>
      <c r="C51" s="14" t="s">
        <v>73</v>
      </c>
      <c r="D51" s="31"/>
      <c r="E51" s="8"/>
      <c r="F51" s="17">
        <v>0.01</v>
      </c>
      <c r="G51" s="11">
        <f t="shared" si="2"/>
        <v>0</v>
      </c>
      <c r="H51" s="39"/>
    </row>
    <row r="52" spans="2:8" ht="15.75" thickBot="1" x14ac:dyDescent="0.3">
      <c r="B52" s="18"/>
      <c r="C52" s="14" t="s">
        <v>74</v>
      </c>
      <c r="D52" s="31"/>
      <c r="E52" s="8"/>
      <c r="F52" s="19">
        <v>0.02</v>
      </c>
      <c r="G52" s="11">
        <f t="shared" si="2"/>
        <v>0</v>
      </c>
      <c r="H52" s="39"/>
    </row>
    <row r="53" spans="2:8" ht="15.75" thickBot="1" x14ac:dyDescent="0.3">
      <c r="B53" s="1"/>
      <c r="C53" s="14" t="s">
        <v>75</v>
      </c>
      <c r="D53" s="31"/>
      <c r="E53" s="8"/>
      <c r="F53" s="17">
        <v>1E-3</v>
      </c>
      <c r="G53" s="11">
        <f t="shared" si="2"/>
        <v>0</v>
      </c>
      <c r="H53" s="39"/>
    </row>
    <row r="54" spans="2:8" ht="15.75" thickBot="1" x14ac:dyDescent="0.3">
      <c r="B54" s="1"/>
      <c r="C54" s="14" t="s">
        <v>76</v>
      </c>
      <c r="D54" s="31"/>
      <c r="E54" s="8"/>
      <c r="F54" s="17">
        <v>0.05</v>
      </c>
      <c r="G54" s="11">
        <f t="shared" si="2"/>
        <v>0</v>
      </c>
      <c r="H54" s="40"/>
    </row>
    <row r="55" spans="2:8" ht="16.5" thickTop="1" thickBot="1" x14ac:dyDescent="0.3">
      <c r="B55" s="18" t="s">
        <v>77</v>
      </c>
      <c r="C55" s="98" t="s">
        <v>92</v>
      </c>
      <c r="D55" s="99"/>
      <c r="E55" s="99"/>
      <c r="F55" s="99"/>
      <c r="G55" s="100"/>
      <c r="H55" s="27">
        <f>SUM(G47:G54)</f>
        <v>0</v>
      </c>
    </row>
    <row r="56" spans="2:8" ht="15.75" thickBot="1" x14ac:dyDescent="0.3">
      <c r="B56" s="1"/>
      <c r="C56" s="1"/>
      <c r="D56" s="1"/>
      <c r="E56" s="28"/>
      <c r="F56" s="1"/>
      <c r="G56" s="1"/>
      <c r="H56" s="1"/>
    </row>
    <row r="57" spans="2:8" ht="15.75" thickBot="1" x14ac:dyDescent="0.3">
      <c r="B57" s="94" t="s">
        <v>78</v>
      </c>
      <c r="C57" s="95"/>
      <c r="D57" s="95"/>
      <c r="E57" s="95"/>
      <c r="F57" s="95"/>
      <c r="G57" s="97"/>
      <c r="H57" s="26">
        <f>H44+H55</f>
        <v>0</v>
      </c>
    </row>
    <row r="58" spans="2:8" x14ac:dyDescent="0.25">
      <c r="B58" s="20"/>
    </row>
  </sheetData>
  <mergeCells count="27">
    <mergeCell ref="B44:G44"/>
    <mergeCell ref="C55:G55"/>
    <mergeCell ref="B57:G57"/>
    <mergeCell ref="D35:G35"/>
    <mergeCell ref="H35:H38"/>
    <mergeCell ref="B39:G39"/>
    <mergeCell ref="D40:G40"/>
    <mergeCell ref="H40:H41"/>
    <mergeCell ref="B42:G42"/>
    <mergeCell ref="B34:G34"/>
    <mergeCell ref="D8:G8"/>
    <mergeCell ref="H8:H13"/>
    <mergeCell ref="B14:G14"/>
    <mergeCell ref="D15:G15"/>
    <mergeCell ref="H15:H26"/>
    <mergeCell ref="B27:G27"/>
    <mergeCell ref="D28:G28"/>
    <mergeCell ref="H28:H29"/>
    <mergeCell ref="B30:G30"/>
    <mergeCell ref="D31:G31"/>
    <mergeCell ref="H31:H33"/>
    <mergeCell ref="B6:H6"/>
    <mergeCell ref="B1:H1"/>
    <mergeCell ref="B2:H2"/>
    <mergeCell ref="B3:F3"/>
    <mergeCell ref="B4:D4"/>
    <mergeCell ref="B5:G5"/>
  </mergeCells>
  <pageMargins left="0.7" right="0.7" top="0.75" bottom="0.75" header="0.3" footer="0.3"/>
  <pageSetup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00240-A67C-4CB8-A6F0-8E62A26D31F0}">
  <sheetPr>
    <pageSetUpPr fitToPage="1"/>
  </sheetPr>
  <dimension ref="A1:H58"/>
  <sheetViews>
    <sheetView showGridLines="0" view="pageBreakPreview" topLeftCell="D46" zoomScale="115" zoomScaleNormal="70" zoomScaleSheetLayoutView="115" workbookViewId="0">
      <selection activeCell="B34" sqref="B34:G34"/>
    </sheetView>
  </sheetViews>
  <sheetFormatPr baseColWidth="10" defaultRowHeight="15" x14ac:dyDescent="0.25"/>
  <cols>
    <col min="1" max="1" width="6.7109375" customWidth="1"/>
    <col min="3" max="3" width="41.28515625" customWidth="1"/>
    <col min="4" max="4" width="14.5703125" customWidth="1"/>
    <col min="5" max="5" width="13.28515625" customWidth="1"/>
    <col min="6" max="6" width="12.7109375" customWidth="1"/>
    <col min="7" max="7" width="15" customWidth="1"/>
    <col min="8" max="8" width="14.140625" customWidth="1"/>
  </cols>
  <sheetData>
    <row r="1" spans="1:8" ht="20.25" x14ac:dyDescent="0.25">
      <c r="B1" s="107" t="s">
        <v>86</v>
      </c>
      <c r="C1" s="108"/>
      <c r="D1" s="108"/>
      <c r="E1" s="108"/>
      <c r="F1" s="108"/>
      <c r="G1" s="108"/>
      <c r="H1" s="109"/>
    </row>
    <row r="2" spans="1:8" ht="15.75" x14ac:dyDescent="0.25">
      <c r="B2" s="112" t="s">
        <v>137</v>
      </c>
      <c r="C2" s="113"/>
      <c r="D2" s="113"/>
      <c r="E2" s="113"/>
      <c r="F2" s="113"/>
      <c r="G2" s="113"/>
      <c r="H2" s="117"/>
    </row>
    <row r="3" spans="1:8" ht="15.75" x14ac:dyDescent="0.25">
      <c r="B3" s="112" t="s">
        <v>138</v>
      </c>
      <c r="C3" s="113"/>
      <c r="D3" s="113"/>
      <c r="E3" s="113"/>
      <c r="F3" s="113"/>
      <c r="G3" s="1"/>
      <c r="H3" s="32"/>
    </row>
    <row r="4" spans="1:8" ht="15.75" x14ac:dyDescent="0.25">
      <c r="B4" s="112" t="s">
        <v>139</v>
      </c>
      <c r="C4" s="113"/>
      <c r="D4" s="113"/>
      <c r="E4" s="1"/>
      <c r="F4" s="1"/>
      <c r="G4" s="1"/>
      <c r="H4" s="32"/>
    </row>
    <row r="5" spans="1:8" ht="15.75" x14ac:dyDescent="0.25">
      <c r="B5" s="112" t="s">
        <v>90</v>
      </c>
      <c r="C5" s="113"/>
      <c r="D5" s="113"/>
      <c r="E5" s="113"/>
      <c r="F5" s="113"/>
      <c r="G5" s="113"/>
      <c r="H5" s="32"/>
    </row>
    <row r="6" spans="1:8" ht="9.9499999999999993" customHeight="1" thickBot="1" x14ac:dyDescent="0.3">
      <c r="A6" t="s">
        <v>77</v>
      </c>
      <c r="B6" s="114"/>
      <c r="C6" s="115"/>
      <c r="D6" s="115"/>
      <c r="E6" s="115"/>
      <c r="F6" s="115"/>
      <c r="G6" s="115"/>
      <c r="H6" s="116"/>
    </row>
    <row r="7" spans="1:8" ht="15.75" thickBot="1" x14ac:dyDescent="0.3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</row>
    <row r="8" spans="1:8" ht="16.5" thickTop="1" thickBot="1" x14ac:dyDescent="0.3">
      <c r="B8" s="5">
        <v>1</v>
      </c>
      <c r="C8" s="6" t="s">
        <v>7</v>
      </c>
      <c r="D8" s="101"/>
      <c r="E8" s="99"/>
      <c r="F8" s="99"/>
      <c r="G8" s="100"/>
      <c r="H8" s="106"/>
    </row>
    <row r="9" spans="1:8" ht="15.75" thickBot="1" x14ac:dyDescent="0.3">
      <c r="B9" s="7" t="s">
        <v>8</v>
      </c>
      <c r="C9" s="8" t="s">
        <v>9</v>
      </c>
      <c r="D9" s="31" t="s">
        <v>10</v>
      </c>
      <c r="E9" s="9">
        <v>0.22500000000000001</v>
      </c>
      <c r="F9" s="21"/>
      <c r="G9" s="11">
        <f>E9*F9</f>
        <v>0</v>
      </c>
      <c r="H9" s="103"/>
    </row>
    <row r="10" spans="1:8" ht="15.75" thickBot="1" x14ac:dyDescent="0.3">
      <c r="B10" s="7" t="s">
        <v>11</v>
      </c>
      <c r="C10" s="8" t="s">
        <v>12</v>
      </c>
      <c r="D10" s="31" t="s">
        <v>10</v>
      </c>
      <c r="E10" s="9">
        <v>0.22500000000000001</v>
      </c>
      <c r="F10" s="22"/>
      <c r="G10" s="11">
        <f t="shared" ref="G10:G13" si="0">E10*F10</f>
        <v>0</v>
      </c>
      <c r="H10" s="103"/>
    </row>
    <row r="11" spans="1:8" ht="15.75" thickBot="1" x14ac:dyDescent="0.3">
      <c r="B11" s="7" t="s">
        <v>13</v>
      </c>
      <c r="C11" s="8" t="s">
        <v>14</v>
      </c>
      <c r="D11" s="31" t="s">
        <v>15</v>
      </c>
      <c r="E11" s="9">
        <v>1</v>
      </c>
      <c r="F11" s="22"/>
      <c r="G11" s="11">
        <f t="shared" si="0"/>
        <v>0</v>
      </c>
      <c r="H11" s="103"/>
    </row>
    <row r="12" spans="1:8" ht="15.75" thickBot="1" x14ac:dyDescent="0.3">
      <c r="B12" s="7" t="s">
        <v>16</v>
      </c>
      <c r="C12" s="8" t="s">
        <v>17</v>
      </c>
      <c r="D12" s="31" t="s">
        <v>10</v>
      </c>
      <c r="E12" s="9">
        <v>0.22500000000000001</v>
      </c>
      <c r="F12" s="22"/>
      <c r="G12" s="11">
        <f t="shared" si="0"/>
        <v>0</v>
      </c>
      <c r="H12" s="103"/>
    </row>
    <row r="13" spans="1:8" ht="15.75" thickBot="1" x14ac:dyDescent="0.3">
      <c r="B13" s="7" t="s">
        <v>18</v>
      </c>
      <c r="C13" s="8" t="s">
        <v>19</v>
      </c>
      <c r="D13" s="31" t="s">
        <v>10</v>
      </c>
      <c r="E13" s="9">
        <v>0.22500000000000001</v>
      </c>
      <c r="F13" s="22"/>
      <c r="G13" s="11">
        <f t="shared" si="0"/>
        <v>0</v>
      </c>
      <c r="H13" s="104"/>
    </row>
    <row r="14" spans="1:8" ht="16.899999999999999" customHeight="1" thickBot="1" x14ac:dyDescent="0.3">
      <c r="B14" s="94"/>
      <c r="C14" s="95"/>
      <c r="D14" s="95"/>
      <c r="E14" s="95"/>
      <c r="F14" s="95"/>
      <c r="G14" s="96"/>
      <c r="H14" s="24">
        <f>SUM(G9:G13)</f>
        <v>0</v>
      </c>
    </row>
    <row r="15" spans="1:8" ht="16.5" thickTop="1" thickBot="1" x14ac:dyDescent="0.3">
      <c r="B15" s="5">
        <v>2</v>
      </c>
      <c r="C15" s="10" t="s">
        <v>20</v>
      </c>
      <c r="D15" s="101"/>
      <c r="E15" s="99"/>
      <c r="F15" s="99"/>
      <c r="G15" s="100"/>
      <c r="H15" s="102"/>
    </row>
    <row r="16" spans="1:8" ht="16.5" thickBot="1" x14ac:dyDescent="0.3">
      <c r="B16" s="7" t="s">
        <v>21</v>
      </c>
      <c r="C16" s="8" t="s">
        <v>22</v>
      </c>
      <c r="D16" s="31" t="s">
        <v>91</v>
      </c>
      <c r="E16" s="9">
        <v>702</v>
      </c>
      <c r="F16" s="8"/>
      <c r="G16" s="11">
        <f>E16*F16</f>
        <v>0</v>
      </c>
      <c r="H16" s="103"/>
    </row>
    <row r="17" spans="2:8" ht="16.5" thickBot="1" x14ac:dyDescent="0.3">
      <c r="B17" s="7" t="s">
        <v>23</v>
      </c>
      <c r="C17" s="8" t="s">
        <v>24</v>
      </c>
      <c r="D17" s="31" t="s">
        <v>25</v>
      </c>
      <c r="E17" s="11">
        <v>842.4</v>
      </c>
      <c r="F17" s="8"/>
      <c r="G17" s="11">
        <f t="shared" ref="G17:G26" si="1">E17*F17</f>
        <v>0</v>
      </c>
      <c r="H17" s="103"/>
    </row>
    <row r="18" spans="2:8" ht="16.5" thickBot="1" x14ac:dyDescent="0.3">
      <c r="B18" s="7" t="s">
        <v>26</v>
      </c>
      <c r="C18" s="8" t="s">
        <v>27</v>
      </c>
      <c r="D18" s="31" t="s">
        <v>91</v>
      </c>
      <c r="E18" s="11">
        <v>842.4</v>
      </c>
      <c r="F18" s="8"/>
      <c r="G18" s="11">
        <f t="shared" si="1"/>
        <v>0</v>
      </c>
      <c r="H18" s="103"/>
    </row>
    <row r="19" spans="2:8" ht="16.5" thickBot="1" x14ac:dyDescent="0.3">
      <c r="B19" s="7" t="s">
        <v>28</v>
      </c>
      <c r="C19" s="8" t="s">
        <v>29</v>
      </c>
      <c r="D19" s="31" t="s">
        <v>30</v>
      </c>
      <c r="E19" s="9">
        <v>45</v>
      </c>
      <c r="F19" s="8"/>
      <c r="G19" s="11">
        <f t="shared" si="1"/>
        <v>0</v>
      </c>
      <c r="H19" s="103"/>
    </row>
    <row r="20" spans="2:8" ht="16.5" thickBot="1" x14ac:dyDescent="0.3">
      <c r="B20" s="7" t="s">
        <v>31</v>
      </c>
      <c r="C20" s="8" t="s">
        <v>32</v>
      </c>
      <c r="D20" s="31" t="s">
        <v>33</v>
      </c>
      <c r="E20" s="11">
        <v>2340</v>
      </c>
      <c r="F20" s="8"/>
      <c r="G20" s="11">
        <f t="shared" si="1"/>
        <v>0</v>
      </c>
      <c r="H20" s="103"/>
    </row>
    <row r="21" spans="2:8" ht="16.5" thickBot="1" x14ac:dyDescent="0.3">
      <c r="B21" s="7" t="s">
        <v>34</v>
      </c>
      <c r="C21" s="8" t="s">
        <v>35</v>
      </c>
      <c r="D21" s="31" t="s">
        <v>30</v>
      </c>
      <c r="E21" s="11">
        <v>22891.31</v>
      </c>
      <c r="F21" s="8"/>
      <c r="G21" s="11">
        <f t="shared" si="1"/>
        <v>0</v>
      </c>
      <c r="H21" s="103"/>
    </row>
    <row r="22" spans="2:8" ht="16.5" thickBot="1" x14ac:dyDescent="0.3">
      <c r="B22" s="7" t="s">
        <v>36</v>
      </c>
      <c r="C22" s="8" t="s">
        <v>37</v>
      </c>
      <c r="D22" s="31" t="s">
        <v>25</v>
      </c>
      <c r="E22" s="11">
        <v>842.4</v>
      </c>
      <c r="F22" s="8"/>
      <c r="G22" s="11">
        <f t="shared" si="1"/>
        <v>0</v>
      </c>
      <c r="H22" s="103"/>
    </row>
    <row r="23" spans="2:8" ht="16.5" thickBot="1" x14ac:dyDescent="0.3">
      <c r="B23" s="7" t="s">
        <v>38</v>
      </c>
      <c r="C23" s="8" t="s">
        <v>39</v>
      </c>
      <c r="D23" s="31" t="s">
        <v>40</v>
      </c>
      <c r="E23" s="9">
        <v>842.4</v>
      </c>
      <c r="F23" s="8"/>
      <c r="G23" s="11">
        <f t="shared" si="1"/>
        <v>0</v>
      </c>
      <c r="H23" s="103"/>
    </row>
    <row r="24" spans="2:8" ht="16.5" thickBot="1" x14ac:dyDescent="0.3">
      <c r="B24" s="7" t="s">
        <v>41</v>
      </c>
      <c r="C24" s="8" t="s">
        <v>42</v>
      </c>
      <c r="D24" s="31" t="s">
        <v>40</v>
      </c>
      <c r="E24" s="9">
        <v>45</v>
      </c>
      <c r="F24" s="8"/>
      <c r="G24" s="11">
        <f t="shared" si="1"/>
        <v>0</v>
      </c>
      <c r="H24" s="103"/>
    </row>
    <row r="25" spans="2:8" ht="16.5" thickBot="1" x14ac:dyDescent="0.3">
      <c r="B25" s="7" t="s">
        <v>43</v>
      </c>
      <c r="C25" s="8" t="s">
        <v>44</v>
      </c>
      <c r="D25" s="31" t="s">
        <v>91</v>
      </c>
      <c r="E25" s="9">
        <v>20.25</v>
      </c>
      <c r="F25" s="8"/>
      <c r="G25" s="11">
        <f t="shared" si="1"/>
        <v>0</v>
      </c>
      <c r="H25" s="103"/>
    </row>
    <row r="26" spans="2:8" ht="16.5" thickBot="1" x14ac:dyDescent="0.3">
      <c r="B26" s="7" t="s">
        <v>45</v>
      </c>
      <c r="C26" s="8" t="s">
        <v>46</v>
      </c>
      <c r="D26" s="31" t="s">
        <v>91</v>
      </c>
      <c r="E26" s="9">
        <v>40.950000000000003</v>
      </c>
      <c r="F26" s="8"/>
      <c r="G26" s="11">
        <f t="shared" si="1"/>
        <v>0</v>
      </c>
      <c r="H26" s="104"/>
    </row>
    <row r="27" spans="2:8" ht="16.899999999999999" customHeight="1" thickBot="1" x14ac:dyDescent="0.3">
      <c r="B27" s="94"/>
      <c r="C27" s="95"/>
      <c r="D27" s="95"/>
      <c r="E27" s="95"/>
      <c r="F27" s="95"/>
      <c r="G27" s="96"/>
      <c r="H27" s="24">
        <f>SUM(G16:G26)</f>
        <v>0</v>
      </c>
    </row>
    <row r="28" spans="2:8" ht="16.5" thickTop="1" thickBot="1" x14ac:dyDescent="0.3">
      <c r="B28" s="5">
        <v>3</v>
      </c>
      <c r="C28" s="10" t="s">
        <v>47</v>
      </c>
      <c r="D28" s="105"/>
      <c r="E28" s="95"/>
      <c r="F28" s="95"/>
      <c r="G28" s="96"/>
      <c r="H28" s="102"/>
    </row>
    <row r="29" spans="2:8" ht="29.25" thickBot="1" x14ac:dyDescent="0.3">
      <c r="B29" s="7" t="s">
        <v>48</v>
      </c>
      <c r="C29" s="12" t="s">
        <v>49</v>
      </c>
      <c r="D29" s="31" t="s">
        <v>33</v>
      </c>
      <c r="E29" s="11">
        <v>2340</v>
      </c>
      <c r="F29" s="11"/>
      <c r="G29" s="11">
        <f>E29*F29</f>
        <v>0</v>
      </c>
      <c r="H29" s="104"/>
    </row>
    <row r="30" spans="2:8" ht="16.899999999999999" customHeight="1" thickBot="1" x14ac:dyDescent="0.3">
      <c r="B30" s="98"/>
      <c r="C30" s="99"/>
      <c r="D30" s="99"/>
      <c r="E30" s="99"/>
      <c r="F30" s="99"/>
      <c r="G30" s="100"/>
      <c r="H30" s="25">
        <f>G29</f>
        <v>0</v>
      </c>
    </row>
    <row r="31" spans="2:8" ht="15.75" thickBot="1" x14ac:dyDescent="0.3">
      <c r="B31" s="5">
        <v>5</v>
      </c>
      <c r="C31" s="10" t="s">
        <v>50</v>
      </c>
      <c r="D31" s="101"/>
      <c r="E31" s="99"/>
      <c r="F31" s="99"/>
      <c r="G31" s="100"/>
      <c r="H31" s="106"/>
    </row>
    <row r="32" spans="2:8" ht="16.5" thickBot="1" x14ac:dyDescent="0.3">
      <c r="B32" s="7" t="s">
        <v>51</v>
      </c>
      <c r="C32" s="8" t="s">
        <v>52</v>
      </c>
      <c r="D32" s="31" t="s">
        <v>53</v>
      </c>
      <c r="E32" s="9">
        <v>18.2</v>
      </c>
      <c r="F32" s="22"/>
      <c r="G32" s="11">
        <f>E32*F32</f>
        <v>0</v>
      </c>
      <c r="H32" s="103"/>
    </row>
    <row r="33" spans="2:8" ht="16.5" thickBot="1" x14ac:dyDescent="0.3">
      <c r="B33" s="7" t="s">
        <v>54</v>
      </c>
      <c r="C33" s="8" t="s">
        <v>55</v>
      </c>
      <c r="D33" s="31" t="s">
        <v>53</v>
      </c>
      <c r="E33" s="9">
        <v>22.75</v>
      </c>
      <c r="F33" s="22"/>
      <c r="G33" s="11">
        <f>E33*F33</f>
        <v>0</v>
      </c>
      <c r="H33" s="104"/>
    </row>
    <row r="34" spans="2:8" ht="16.899999999999999" customHeight="1" thickBot="1" x14ac:dyDescent="0.3">
      <c r="B34" s="98"/>
      <c r="C34" s="99"/>
      <c r="D34" s="99"/>
      <c r="E34" s="99"/>
      <c r="F34" s="99"/>
      <c r="G34" s="100"/>
      <c r="H34" s="24">
        <f>SUM(G32:G33)</f>
        <v>0</v>
      </c>
    </row>
    <row r="35" spans="2:8" ht="16.5" thickTop="1" thickBot="1" x14ac:dyDescent="0.3">
      <c r="B35" s="5">
        <v>6</v>
      </c>
      <c r="C35" s="10" t="s">
        <v>56</v>
      </c>
      <c r="D35" s="101"/>
      <c r="E35" s="99"/>
      <c r="F35" s="99"/>
      <c r="G35" s="100"/>
      <c r="H35" s="102"/>
    </row>
    <row r="36" spans="2:8" ht="15.75" thickBot="1" x14ac:dyDescent="0.3">
      <c r="B36" s="7" t="s">
        <v>57</v>
      </c>
      <c r="C36" s="8" t="s">
        <v>58</v>
      </c>
      <c r="D36" s="31" t="s">
        <v>59</v>
      </c>
      <c r="E36" s="11">
        <v>450</v>
      </c>
      <c r="F36" s="8"/>
      <c r="G36" s="11">
        <f>E36*F36</f>
        <v>0</v>
      </c>
      <c r="H36" s="103"/>
    </row>
    <row r="37" spans="2:8" ht="16.5" thickBot="1" x14ac:dyDescent="0.3">
      <c r="B37" s="7" t="s">
        <v>60</v>
      </c>
      <c r="C37" s="8" t="s">
        <v>61</v>
      </c>
      <c r="D37" s="31" t="s">
        <v>53</v>
      </c>
      <c r="E37" s="9">
        <v>50.62</v>
      </c>
      <c r="F37" s="11"/>
      <c r="G37" s="11">
        <f t="shared" ref="G37:G38" si="2">E37*F37</f>
        <v>0</v>
      </c>
      <c r="H37" s="103"/>
    </row>
    <row r="38" spans="2:8" ht="16.5" thickBot="1" x14ac:dyDescent="0.3">
      <c r="B38" s="7" t="s">
        <v>62</v>
      </c>
      <c r="C38" s="8" t="s">
        <v>63</v>
      </c>
      <c r="D38" s="31" t="s">
        <v>33</v>
      </c>
      <c r="E38" s="9">
        <v>450</v>
      </c>
      <c r="F38" s="8"/>
      <c r="G38" s="11">
        <f t="shared" si="2"/>
        <v>0</v>
      </c>
      <c r="H38" s="104"/>
    </row>
    <row r="39" spans="2:8" ht="16.899999999999999" customHeight="1" thickBot="1" x14ac:dyDescent="0.3">
      <c r="B39" s="98"/>
      <c r="C39" s="99"/>
      <c r="D39" s="99"/>
      <c r="E39" s="99"/>
      <c r="F39" s="99"/>
      <c r="G39" s="100"/>
      <c r="H39" s="24">
        <f>SUM(G36:G38)</f>
        <v>0</v>
      </c>
    </row>
    <row r="40" spans="2:8" ht="16.5" thickTop="1" thickBot="1" x14ac:dyDescent="0.3">
      <c r="B40" s="34">
        <v>7</v>
      </c>
      <c r="C40" s="13" t="s">
        <v>64</v>
      </c>
      <c r="D40" s="101"/>
      <c r="E40" s="99"/>
      <c r="F40" s="99"/>
      <c r="G40" s="100"/>
      <c r="H40" s="102"/>
    </row>
    <row r="41" spans="2:8" ht="15.75" thickBot="1" x14ac:dyDescent="0.3">
      <c r="B41" s="30" t="s">
        <v>65</v>
      </c>
      <c r="C41" s="14" t="s">
        <v>66</v>
      </c>
      <c r="D41" s="31" t="s">
        <v>15</v>
      </c>
      <c r="E41" s="9">
        <v>1</v>
      </c>
      <c r="F41" s="21"/>
      <c r="G41" s="23">
        <f>E41*F41</f>
        <v>0</v>
      </c>
      <c r="H41" s="104"/>
    </row>
    <row r="42" spans="2:8" ht="16.899999999999999" customHeight="1" thickBot="1" x14ac:dyDescent="0.3">
      <c r="B42" s="94"/>
      <c r="C42" s="95"/>
      <c r="D42" s="95"/>
      <c r="E42" s="95"/>
      <c r="F42" s="95"/>
      <c r="G42" s="96"/>
      <c r="H42" s="25">
        <f>G41</f>
        <v>0</v>
      </c>
    </row>
    <row r="43" spans="2:8" ht="9.9499999999999993" customHeight="1" thickBot="1" x14ac:dyDescent="0.3">
      <c r="B43" s="1"/>
      <c r="C43" s="1"/>
      <c r="D43" s="1"/>
      <c r="E43" s="1"/>
      <c r="F43" s="1"/>
      <c r="G43" s="1"/>
      <c r="H43" s="1"/>
    </row>
    <row r="44" spans="2:8" ht="15.75" thickBot="1" x14ac:dyDescent="0.3">
      <c r="B44" s="94" t="s">
        <v>67</v>
      </c>
      <c r="C44" s="95"/>
      <c r="D44" s="95"/>
      <c r="E44" s="95"/>
      <c r="F44" s="95"/>
      <c r="G44" s="97"/>
      <c r="H44" s="26">
        <f>SUM(H8:H42)</f>
        <v>0</v>
      </c>
    </row>
    <row r="45" spans="2:8" ht="9.9499999999999993" customHeight="1" thickBot="1" x14ac:dyDescent="0.3">
      <c r="B45" s="1"/>
      <c r="C45" s="1"/>
      <c r="D45" s="1"/>
      <c r="E45" s="1"/>
      <c r="F45" s="1"/>
      <c r="G45" s="1"/>
      <c r="H45" s="1"/>
    </row>
    <row r="46" spans="2:8" ht="15.75" thickBot="1" x14ac:dyDescent="0.3">
      <c r="B46" s="1"/>
      <c r="C46" s="15" t="s">
        <v>68</v>
      </c>
      <c r="D46" s="33"/>
      <c r="E46" s="16"/>
      <c r="F46" s="16"/>
      <c r="G46" s="16"/>
      <c r="H46" s="16"/>
    </row>
    <row r="47" spans="2:8" ht="15.75" thickBot="1" x14ac:dyDescent="0.3">
      <c r="B47" s="1"/>
      <c r="C47" s="14" t="s">
        <v>69</v>
      </c>
      <c r="D47" s="31"/>
      <c r="E47" s="8"/>
      <c r="F47" s="17">
        <v>0.1</v>
      </c>
      <c r="G47" s="11"/>
      <c r="H47" s="39">
        <v>8908514.4312500004</v>
      </c>
    </row>
    <row r="48" spans="2:8" ht="15.75" thickBot="1" x14ac:dyDescent="0.3">
      <c r="B48" s="1"/>
      <c r="C48" s="14" t="s">
        <v>70</v>
      </c>
      <c r="D48" s="31"/>
      <c r="E48" s="8"/>
      <c r="F48" s="17">
        <v>4.4999999999999998E-2</v>
      </c>
      <c r="G48" s="11"/>
      <c r="H48" s="39">
        <v>8908514.4312500004</v>
      </c>
    </row>
    <row r="49" spans="2:8" ht="15.75" thickBot="1" x14ac:dyDescent="0.3">
      <c r="B49" s="1"/>
      <c r="C49" s="14" t="s">
        <v>71</v>
      </c>
      <c r="D49" s="31"/>
      <c r="E49" s="8"/>
      <c r="F49" s="17">
        <v>0.18</v>
      </c>
      <c r="G49" s="11"/>
      <c r="H49" s="39">
        <v>8908514.4312500004</v>
      </c>
    </row>
    <row r="50" spans="2:8" ht="15.75" thickBot="1" x14ac:dyDescent="0.3">
      <c r="B50" s="1"/>
      <c r="C50" s="14" t="s">
        <v>72</v>
      </c>
      <c r="D50" s="31"/>
      <c r="E50" s="8"/>
      <c r="F50" s="17">
        <v>3.5000000000000003E-2</v>
      </c>
      <c r="G50" s="11"/>
      <c r="H50" s="39">
        <v>8908514.4312500004</v>
      </c>
    </row>
    <row r="51" spans="2:8" ht="15.75" thickBot="1" x14ac:dyDescent="0.3">
      <c r="B51" s="1"/>
      <c r="C51" s="14" t="s">
        <v>73</v>
      </c>
      <c r="D51" s="31"/>
      <c r="E51" s="8"/>
      <c r="F51" s="17">
        <v>0.01</v>
      </c>
      <c r="G51" s="11"/>
      <c r="H51" s="39">
        <v>8908514.4312500004</v>
      </c>
    </row>
    <row r="52" spans="2:8" ht="15.75" thickBot="1" x14ac:dyDescent="0.3">
      <c r="B52" s="18"/>
      <c r="C52" s="14" t="s">
        <v>74</v>
      </c>
      <c r="D52" s="31"/>
      <c r="E52" s="8"/>
      <c r="F52" s="19">
        <v>0.02</v>
      </c>
      <c r="G52" s="11"/>
      <c r="H52" s="39">
        <v>8908514.4312500004</v>
      </c>
    </row>
    <row r="53" spans="2:8" ht="15.75" thickBot="1" x14ac:dyDescent="0.3">
      <c r="B53" s="1"/>
      <c r="C53" s="14" t="s">
        <v>75</v>
      </c>
      <c r="D53" s="31"/>
      <c r="E53" s="8"/>
      <c r="F53" s="17">
        <v>1E-3</v>
      </c>
      <c r="G53" s="11"/>
      <c r="H53" s="39">
        <v>8908514.4312500004</v>
      </c>
    </row>
    <row r="54" spans="2:8" ht="15.75" thickBot="1" x14ac:dyDescent="0.3">
      <c r="B54" s="1"/>
      <c r="C54" s="14" t="s">
        <v>76</v>
      </c>
      <c r="D54" s="31"/>
      <c r="E54" s="8"/>
      <c r="F54" s="17">
        <v>0.05</v>
      </c>
      <c r="G54" s="11"/>
      <c r="H54" s="40">
        <v>8908514.4312500004</v>
      </c>
    </row>
    <row r="55" spans="2:8" ht="16.5" thickTop="1" thickBot="1" x14ac:dyDescent="0.3">
      <c r="B55" s="18" t="s">
        <v>77</v>
      </c>
      <c r="C55" s="98" t="s">
        <v>92</v>
      </c>
      <c r="D55" s="99"/>
      <c r="E55" s="99"/>
      <c r="F55" s="99"/>
      <c r="G55" s="100"/>
      <c r="H55" s="27">
        <f>SUM(G47:G54)</f>
        <v>0</v>
      </c>
    </row>
    <row r="56" spans="2:8" ht="15.75" thickBot="1" x14ac:dyDescent="0.3">
      <c r="B56" s="1"/>
      <c r="C56" s="1"/>
      <c r="D56" s="1"/>
      <c r="E56" s="28"/>
      <c r="F56" s="1"/>
      <c r="G56" s="1"/>
      <c r="H56" s="1"/>
    </row>
    <row r="57" spans="2:8" ht="15.75" thickBot="1" x14ac:dyDescent="0.3">
      <c r="B57" s="94" t="s">
        <v>78</v>
      </c>
      <c r="C57" s="95"/>
      <c r="D57" s="95"/>
      <c r="E57" s="95"/>
      <c r="F57" s="95"/>
      <c r="G57" s="97"/>
      <c r="H57" s="26">
        <f>SUM(H44+H55)</f>
        <v>0</v>
      </c>
    </row>
    <row r="58" spans="2:8" x14ac:dyDescent="0.25">
      <c r="B58" s="20"/>
    </row>
  </sheetData>
  <mergeCells count="27">
    <mergeCell ref="B44:G44"/>
    <mergeCell ref="C55:G55"/>
    <mergeCell ref="B57:G57"/>
    <mergeCell ref="D35:G35"/>
    <mergeCell ref="H35:H38"/>
    <mergeCell ref="B39:G39"/>
    <mergeCell ref="D40:G40"/>
    <mergeCell ref="H40:H41"/>
    <mergeCell ref="B42:G42"/>
    <mergeCell ref="B34:G34"/>
    <mergeCell ref="D8:G8"/>
    <mergeCell ref="H8:H13"/>
    <mergeCell ref="B14:G14"/>
    <mergeCell ref="D15:G15"/>
    <mergeCell ref="H15:H26"/>
    <mergeCell ref="B27:G27"/>
    <mergeCell ref="D28:G28"/>
    <mergeCell ref="H28:H29"/>
    <mergeCell ref="B30:G30"/>
    <mergeCell ref="D31:G31"/>
    <mergeCell ref="H31:H33"/>
    <mergeCell ref="B6:H6"/>
    <mergeCell ref="B1:H1"/>
    <mergeCell ref="B2:H2"/>
    <mergeCell ref="B3:F3"/>
    <mergeCell ref="B4:D4"/>
    <mergeCell ref="B5:G5"/>
  </mergeCells>
  <pageMargins left="0.7" right="0.7" top="0.75" bottom="0.75" header="0.3" footer="0.3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21312-3345-4F4D-8084-474357B92BDF}">
  <sheetPr>
    <pageSetUpPr fitToPage="1"/>
  </sheetPr>
  <dimension ref="A1:G64"/>
  <sheetViews>
    <sheetView view="pageBreakPreview" zoomScale="85" zoomScaleNormal="115" zoomScaleSheetLayoutView="85" workbookViewId="0">
      <selection activeCell="C32" sqref="C32"/>
    </sheetView>
  </sheetViews>
  <sheetFormatPr baseColWidth="10" defaultColWidth="12" defaultRowHeight="15" x14ac:dyDescent="0.25"/>
  <cols>
    <col min="1" max="1" width="7" style="44" customWidth="1"/>
    <col min="2" max="2" width="47" style="44" customWidth="1"/>
    <col min="3" max="4" width="11.7109375" style="44" bestFit="1" customWidth="1"/>
    <col min="5" max="5" width="13.140625" style="44" bestFit="1" customWidth="1"/>
    <col min="6" max="6" width="16.140625" style="44" bestFit="1" customWidth="1"/>
    <col min="7" max="7" width="16.7109375" style="44" bestFit="1" customWidth="1"/>
    <col min="8" max="16384" width="12" style="44"/>
  </cols>
  <sheetData>
    <row r="1" spans="1:7" s="41" customFormat="1" ht="18.75" x14ac:dyDescent="0.25">
      <c r="A1" s="127" t="s">
        <v>83</v>
      </c>
      <c r="B1" s="127"/>
      <c r="C1" s="127"/>
      <c r="D1" s="127"/>
      <c r="E1" s="127"/>
      <c r="F1" s="127"/>
      <c r="G1" s="127"/>
    </row>
    <row r="2" spans="1:7" s="41" customFormat="1" ht="18.75" x14ac:dyDescent="0.25">
      <c r="A2" s="127" t="s">
        <v>84</v>
      </c>
      <c r="B2" s="127"/>
      <c r="C2" s="127"/>
      <c r="D2" s="127"/>
      <c r="E2" s="127"/>
      <c r="F2" s="127"/>
      <c r="G2" s="127"/>
    </row>
    <row r="3" spans="1:7" s="41" customFormat="1" ht="15.75" x14ac:dyDescent="0.25">
      <c r="A3" s="128" t="s">
        <v>85</v>
      </c>
      <c r="B3" s="128"/>
      <c r="C3" s="128"/>
      <c r="D3" s="128"/>
      <c r="E3" s="128"/>
      <c r="F3" s="128"/>
      <c r="G3" s="128"/>
    </row>
    <row r="4" spans="1:7" s="41" customFormat="1" x14ac:dyDescent="0.25">
      <c r="D4" s="42"/>
      <c r="G4" s="43"/>
    </row>
    <row r="5" spans="1:7" ht="20.25" x14ac:dyDescent="0.25">
      <c r="A5" s="129" t="s">
        <v>86</v>
      </c>
      <c r="B5" s="130"/>
      <c r="C5" s="130"/>
      <c r="D5" s="130"/>
      <c r="E5" s="130"/>
      <c r="F5" s="130"/>
      <c r="G5" s="131"/>
    </row>
    <row r="6" spans="1:7" s="41" customFormat="1" x14ac:dyDescent="0.25">
      <c r="D6" s="42"/>
      <c r="G6" s="43"/>
    </row>
    <row r="7" spans="1:7" ht="15.75" x14ac:dyDescent="0.25">
      <c r="A7" s="118" t="s">
        <v>93</v>
      </c>
      <c r="B7" s="119"/>
      <c r="C7" s="119"/>
      <c r="D7" s="119"/>
      <c r="E7" s="119"/>
      <c r="F7" s="119"/>
      <c r="G7" s="132"/>
    </row>
    <row r="8" spans="1:7" ht="15.75" x14ac:dyDescent="0.25">
      <c r="A8" s="118" t="s">
        <v>94</v>
      </c>
      <c r="B8" s="119"/>
      <c r="C8" s="119"/>
      <c r="D8" s="45"/>
      <c r="E8" s="45"/>
      <c r="F8" s="45"/>
      <c r="G8" s="46"/>
    </row>
    <row r="9" spans="1:7" ht="15.75" x14ac:dyDescent="0.25">
      <c r="A9" s="118" t="s">
        <v>90</v>
      </c>
      <c r="B9" s="119"/>
      <c r="C9" s="119"/>
      <c r="D9" s="119"/>
      <c r="E9" s="119"/>
      <c r="F9" s="119"/>
      <c r="G9" s="46"/>
    </row>
    <row r="10" spans="1:7" ht="15.75" thickBot="1" x14ac:dyDescent="0.3">
      <c r="A10" s="120"/>
      <c r="B10" s="121"/>
      <c r="C10" s="121"/>
      <c r="D10" s="121"/>
      <c r="E10" s="121"/>
      <c r="F10" s="121"/>
      <c r="G10" s="122"/>
    </row>
    <row r="11" spans="1:7" ht="15.75" thickBot="1" x14ac:dyDescent="0.3">
      <c r="A11" s="47"/>
      <c r="B11" s="48"/>
      <c r="C11" s="48"/>
      <c r="D11" s="48"/>
      <c r="E11" s="48"/>
      <c r="F11" s="48"/>
      <c r="G11" s="48"/>
    </row>
    <row r="12" spans="1:7" ht="17.25" thickBot="1" x14ac:dyDescent="0.35">
      <c r="A12" s="49" t="s">
        <v>95</v>
      </c>
      <c r="B12" s="50" t="s">
        <v>1</v>
      </c>
      <c r="C12" s="50" t="s">
        <v>3</v>
      </c>
      <c r="D12" s="50" t="s">
        <v>96</v>
      </c>
      <c r="E12" s="50" t="s">
        <v>97</v>
      </c>
      <c r="F12" s="50" t="s">
        <v>5</v>
      </c>
      <c r="G12" s="51" t="s">
        <v>98</v>
      </c>
    </row>
    <row r="13" spans="1:7" ht="9.9499999999999993" customHeight="1" x14ac:dyDescent="0.25">
      <c r="A13" s="52"/>
      <c r="B13" s="53"/>
      <c r="C13" s="53"/>
      <c r="D13" s="53"/>
      <c r="E13" s="53"/>
      <c r="F13" s="53"/>
      <c r="G13" s="53"/>
    </row>
    <row r="14" spans="1:7" x14ac:dyDescent="0.25">
      <c r="A14" s="54">
        <v>1</v>
      </c>
      <c r="B14" s="55" t="s">
        <v>7</v>
      </c>
      <c r="D14" s="56"/>
      <c r="E14" s="56"/>
      <c r="F14" s="56"/>
      <c r="G14" s="57"/>
    </row>
    <row r="15" spans="1:7" x14ac:dyDescent="0.25">
      <c r="A15" s="58" t="s">
        <v>8</v>
      </c>
      <c r="B15" s="59" t="s">
        <v>9</v>
      </c>
      <c r="C15" s="60">
        <v>0.39</v>
      </c>
      <c r="D15" s="61" t="s">
        <v>10</v>
      </c>
      <c r="E15" s="60"/>
      <c r="F15" s="60">
        <f>+E15*C15</f>
        <v>0</v>
      </c>
      <c r="G15" s="57"/>
    </row>
    <row r="16" spans="1:7" x14ac:dyDescent="0.25">
      <c r="A16" s="58" t="s">
        <v>13</v>
      </c>
      <c r="B16" s="59" t="s">
        <v>14</v>
      </c>
      <c r="C16" s="60">
        <v>1</v>
      </c>
      <c r="D16" s="61" t="s">
        <v>15</v>
      </c>
      <c r="E16" s="60"/>
      <c r="F16" s="60">
        <f>+E16*C16</f>
        <v>0</v>
      </c>
      <c r="G16" s="57"/>
    </row>
    <row r="17" spans="1:7" x14ac:dyDescent="0.25">
      <c r="A17" s="58" t="s">
        <v>16</v>
      </c>
      <c r="B17" s="59" t="s">
        <v>17</v>
      </c>
      <c r="C17" s="60">
        <v>0.39</v>
      </c>
      <c r="D17" s="61" t="s">
        <v>10</v>
      </c>
      <c r="E17" s="60"/>
      <c r="F17" s="60">
        <f>+E17*C17</f>
        <v>0</v>
      </c>
      <c r="G17" s="57"/>
    </row>
    <row r="18" spans="1:7" x14ac:dyDescent="0.25">
      <c r="A18" s="58" t="s">
        <v>18</v>
      </c>
      <c r="B18" s="59" t="s">
        <v>19</v>
      </c>
      <c r="C18" s="60">
        <v>0.39</v>
      </c>
      <c r="D18" s="61" t="s">
        <v>10</v>
      </c>
      <c r="E18" s="60"/>
      <c r="F18" s="60">
        <f>+E18*C18</f>
        <v>0</v>
      </c>
    </row>
    <row r="19" spans="1:7" x14ac:dyDescent="0.25">
      <c r="A19" s="58" t="s">
        <v>99</v>
      </c>
      <c r="B19" s="59" t="s">
        <v>100</v>
      </c>
      <c r="C19" s="60">
        <v>1</v>
      </c>
      <c r="D19" s="61" t="s">
        <v>101</v>
      </c>
      <c r="E19" s="60"/>
      <c r="F19" s="60">
        <f>+E19*C19</f>
        <v>0</v>
      </c>
      <c r="G19" s="62">
        <f>SUM(F15:F19)</f>
        <v>0</v>
      </c>
    </row>
    <row r="20" spans="1:7" x14ac:dyDescent="0.25">
      <c r="A20" s="58"/>
      <c r="B20" s="59"/>
      <c r="C20" s="60"/>
      <c r="D20" s="61"/>
      <c r="E20" s="60"/>
      <c r="F20" s="60"/>
    </row>
    <row r="21" spans="1:7" x14ac:dyDescent="0.25">
      <c r="A21" s="54">
        <v>2</v>
      </c>
      <c r="B21" s="55" t="s">
        <v>20</v>
      </c>
      <c r="C21" s="60"/>
      <c r="D21" s="61"/>
      <c r="E21" s="60"/>
      <c r="F21" s="60"/>
      <c r="G21" s="57"/>
    </row>
    <row r="22" spans="1:7" s="66" customFormat="1" ht="30" x14ac:dyDescent="0.25">
      <c r="A22" s="63" t="s">
        <v>21</v>
      </c>
      <c r="B22" s="64" t="s">
        <v>102</v>
      </c>
      <c r="C22" s="60">
        <f>+(30*11.5)*0.1</f>
        <v>34.5</v>
      </c>
      <c r="D22" s="65" t="s">
        <v>91</v>
      </c>
      <c r="E22" s="60"/>
      <c r="F22" s="60">
        <f t="shared" ref="F22:F24" si="0">+E22*C22</f>
        <v>0</v>
      </c>
      <c r="G22" s="57"/>
    </row>
    <row r="23" spans="1:7" ht="16.5" x14ac:dyDescent="0.25">
      <c r="A23" s="58" t="s">
        <v>23</v>
      </c>
      <c r="B23" s="59" t="s">
        <v>103</v>
      </c>
      <c r="C23" s="60">
        <f>+C22*1.3</f>
        <v>44.85</v>
      </c>
      <c r="D23" s="61" t="s">
        <v>25</v>
      </c>
      <c r="E23" s="60"/>
      <c r="F23" s="60">
        <f t="shared" si="0"/>
        <v>0</v>
      </c>
      <c r="G23" s="57"/>
    </row>
    <row r="24" spans="1:7" ht="30" x14ac:dyDescent="0.25">
      <c r="A24" s="63" t="s">
        <v>26</v>
      </c>
      <c r="B24" s="67" t="s">
        <v>104</v>
      </c>
      <c r="C24" s="60">
        <f>+(30*11.5)*0.12</f>
        <v>41.4</v>
      </c>
      <c r="D24" s="61" t="s">
        <v>105</v>
      </c>
      <c r="E24" s="60"/>
      <c r="F24" s="60">
        <f t="shared" si="0"/>
        <v>0</v>
      </c>
      <c r="G24" s="57"/>
    </row>
    <row r="25" spans="1:7" x14ac:dyDescent="0.25">
      <c r="A25" s="58" t="s">
        <v>28</v>
      </c>
      <c r="B25" s="59" t="s">
        <v>106</v>
      </c>
      <c r="C25" s="68">
        <f>+C35+C36</f>
        <v>150</v>
      </c>
      <c r="D25" s="61" t="s">
        <v>107</v>
      </c>
      <c r="E25" s="60"/>
      <c r="F25" s="60">
        <f>+E25*C25</f>
        <v>0</v>
      </c>
      <c r="G25" s="57"/>
    </row>
    <row r="26" spans="1:7" x14ac:dyDescent="0.25">
      <c r="A26" s="63" t="s">
        <v>31</v>
      </c>
      <c r="B26" s="59" t="s">
        <v>108</v>
      </c>
      <c r="C26" s="68">
        <f>+C38</f>
        <v>113.99999999999999</v>
      </c>
      <c r="D26" s="61" t="s">
        <v>109</v>
      </c>
      <c r="E26" s="60"/>
      <c r="F26" s="60">
        <f t="shared" ref="F26:F29" si="1">+E26*C26</f>
        <v>0</v>
      </c>
      <c r="G26" s="57"/>
    </row>
    <row r="27" spans="1:7" ht="30" x14ac:dyDescent="0.25">
      <c r="A27" s="58" t="s">
        <v>34</v>
      </c>
      <c r="B27" s="59" t="s">
        <v>110</v>
      </c>
      <c r="C27" s="68">
        <f>+C37</f>
        <v>238</v>
      </c>
      <c r="D27" s="61" t="s">
        <v>109</v>
      </c>
      <c r="E27" s="60"/>
      <c r="F27" s="60">
        <f t="shared" si="1"/>
        <v>0</v>
      </c>
      <c r="G27" s="57"/>
    </row>
    <row r="28" spans="1:7" x14ac:dyDescent="0.25">
      <c r="A28" s="63" t="s">
        <v>36</v>
      </c>
      <c r="B28" s="59" t="s">
        <v>111</v>
      </c>
      <c r="C28" s="68">
        <f>+(C25*0.0705*1.5)+(C26*0.1*1.5)+(C27*0.1*1.3)</f>
        <v>63.902500000000003</v>
      </c>
      <c r="D28" s="61" t="s">
        <v>112</v>
      </c>
      <c r="E28" s="60"/>
      <c r="F28" s="60">
        <f t="shared" si="1"/>
        <v>0</v>
      </c>
      <c r="G28" s="57"/>
    </row>
    <row r="29" spans="1:7" s="66" customFormat="1" ht="30" x14ac:dyDescent="0.25">
      <c r="A29" s="58" t="s">
        <v>38</v>
      </c>
      <c r="B29" s="67" t="s">
        <v>113</v>
      </c>
      <c r="C29" s="69">
        <f>+(C37+C38)*0.1</f>
        <v>35.200000000000003</v>
      </c>
      <c r="D29" s="65" t="s">
        <v>105</v>
      </c>
      <c r="E29" s="60"/>
      <c r="F29" s="60">
        <f t="shared" si="1"/>
        <v>0</v>
      </c>
      <c r="G29" s="70">
        <f>SUM(F22:F29)</f>
        <v>0</v>
      </c>
    </row>
    <row r="30" spans="1:7" x14ac:dyDescent="0.25">
      <c r="A30" s="58"/>
      <c r="B30" s="59"/>
      <c r="C30" s="60"/>
      <c r="D30" s="61"/>
      <c r="E30" s="60"/>
      <c r="F30" s="60"/>
    </row>
    <row r="31" spans="1:7" x14ac:dyDescent="0.25">
      <c r="A31" s="54">
        <v>3</v>
      </c>
      <c r="B31" s="55" t="s">
        <v>47</v>
      </c>
      <c r="C31" s="60"/>
      <c r="D31" s="61"/>
      <c r="E31" s="60"/>
      <c r="F31" s="60"/>
      <c r="G31" s="57"/>
    </row>
    <row r="32" spans="1:7" ht="45.75" thickBot="1" x14ac:dyDescent="0.3">
      <c r="A32" s="58" t="s">
        <v>48</v>
      </c>
      <c r="B32" s="59" t="s">
        <v>114</v>
      </c>
      <c r="C32" s="60">
        <f>+(30*11.5)+(40*8)</f>
        <v>665</v>
      </c>
      <c r="D32" s="65" t="s">
        <v>33</v>
      </c>
      <c r="E32" s="71"/>
      <c r="F32" s="60">
        <f>+E32*C32</f>
        <v>0</v>
      </c>
      <c r="G32" s="62">
        <f>+F32</f>
        <v>0</v>
      </c>
    </row>
    <row r="33" spans="1:7" ht="9.9499999999999993" customHeight="1" x14ac:dyDescent="0.25">
      <c r="A33" s="58"/>
      <c r="B33" s="59"/>
      <c r="C33" s="60"/>
      <c r="D33" s="61"/>
      <c r="E33" s="60"/>
      <c r="F33" s="60"/>
    </row>
    <row r="34" spans="1:7" x14ac:dyDescent="0.25">
      <c r="A34" s="54">
        <v>4</v>
      </c>
      <c r="B34" s="55" t="s">
        <v>56</v>
      </c>
      <c r="C34" s="60"/>
      <c r="D34" s="61"/>
      <c r="E34" s="60"/>
      <c r="F34" s="60"/>
      <c r="G34" s="57"/>
    </row>
    <row r="35" spans="1:7" s="66" customFormat="1" ht="30" x14ac:dyDescent="0.25">
      <c r="A35" s="63">
        <f>+A34+0.01</f>
        <v>4.01</v>
      </c>
      <c r="B35" s="64" t="s">
        <v>115</v>
      </c>
      <c r="C35" s="60">
        <v>100</v>
      </c>
      <c r="D35" s="65" t="s">
        <v>59</v>
      </c>
      <c r="E35" s="60"/>
      <c r="F35" s="60">
        <f t="shared" ref="F35:F40" si="2">+E35*C35</f>
        <v>0</v>
      </c>
      <c r="G35" s="57"/>
    </row>
    <row r="36" spans="1:7" s="66" customFormat="1" ht="30" x14ac:dyDescent="0.25">
      <c r="A36" s="63">
        <f t="shared" ref="A36:A40" si="3">+A35+0.01</f>
        <v>4.0199999999999996</v>
      </c>
      <c r="B36" s="64" t="s">
        <v>116</v>
      </c>
      <c r="C36" s="60">
        <v>50</v>
      </c>
      <c r="D36" s="65" t="s">
        <v>59</v>
      </c>
      <c r="E36" s="60"/>
      <c r="F36" s="60">
        <f t="shared" si="2"/>
        <v>0</v>
      </c>
      <c r="G36" s="57"/>
    </row>
    <row r="37" spans="1:7" s="66" customFormat="1" ht="45" x14ac:dyDescent="0.25">
      <c r="A37" s="63">
        <f t="shared" si="3"/>
        <v>4.0299999999999994</v>
      </c>
      <c r="B37" s="64" t="s">
        <v>117</v>
      </c>
      <c r="C37" s="60">
        <f>(220*1)+18</f>
        <v>238</v>
      </c>
      <c r="D37" s="65" t="s">
        <v>33</v>
      </c>
      <c r="E37" s="60"/>
      <c r="F37" s="60">
        <f t="shared" si="2"/>
        <v>0</v>
      </c>
      <c r="G37" s="57"/>
    </row>
    <row r="38" spans="1:7" s="66" customFormat="1" ht="30" x14ac:dyDescent="0.25">
      <c r="A38" s="63">
        <f t="shared" si="3"/>
        <v>4.0399999999999991</v>
      </c>
      <c r="B38" s="64" t="s">
        <v>118</v>
      </c>
      <c r="C38" s="60">
        <f>50*2.28</f>
        <v>113.99999999999999</v>
      </c>
      <c r="D38" s="65" t="s">
        <v>33</v>
      </c>
      <c r="E38" s="60"/>
      <c r="F38" s="60">
        <f t="shared" si="2"/>
        <v>0</v>
      </c>
      <c r="G38" s="57"/>
    </row>
    <row r="39" spans="1:7" ht="30" x14ac:dyDescent="0.25">
      <c r="A39" s="63">
        <f t="shared" si="3"/>
        <v>4.0499999999999989</v>
      </c>
      <c r="B39" s="59" t="s">
        <v>119</v>
      </c>
      <c r="C39" s="60">
        <f>(C35)*0.45*0.1</f>
        <v>4.5</v>
      </c>
      <c r="D39" s="61" t="s">
        <v>53</v>
      </c>
      <c r="E39" s="60"/>
      <c r="F39" s="60">
        <f t="shared" si="2"/>
        <v>0</v>
      </c>
      <c r="G39" s="57"/>
    </row>
    <row r="40" spans="1:7" ht="30" x14ac:dyDescent="0.25">
      <c r="A40" s="63">
        <f t="shared" si="3"/>
        <v>4.0599999999999987</v>
      </c>
      <c r="B40" s="59" t="s">
        <v>120</v>
      </c>
      <c r="C40" s="60">
        <f>(C36)*0.45*0.1</f>
        <v>2.25</v>
      </c>
      <c r="D40" s="61" t="s">
        <v>53</v>
      </c>
      <c r="E40" s="60"/>
      <c r="F40" s="60">
        <f t="shared" si="2"/>
        <v>0</v>
      </c>
      <c r="G40" s="72">
        <f>SUM(F35:F40)</f>
        <v>0</v>
      </c>
    </row>
    <row r="41" spans="1:7" x14ac:dyDescent="0.25">
      <c r="A41" s="58"/>
      <c r="B41" s="59"/>
      <c r="C41" s="60"/>
      <c r="E41" s="60"/>
      <c r="F41" s="60"/>
      <c r="G41" s="72"/>
    </row>
    <row r="42" spans="1:7" ht="28.5" x14ac:dyDescent="0.25">
      <c r="A42" s="73">
        <v>5</v>
      </c>
      <c r="B42" s="55" t="s">
        <v>121</v>
      </c>
      <c r="C42" s="60"/>
      <c r="E42" s="60"/>
      <c r="F42" s="60"/>
      <c r="G42" s="72"/>
    </row>
    <row r="43" spans="1:7" s="66" customFormat="1" ht="30" x14ac:dyDescent="0.25">
      <c r="A43" s="63">
        <f>+A42+0.01</f>
        <v>5.01</v>
      </c>
      <c r="B43" s="64" t="s">
        <v>122</v>
      </c>
      <c r="C43" s="60">
        <f>13*1*0.8</f>
        <v>10.4</v>
      </c>
      <c r="D43" s="65" t="s">
        <v>123</v>
      </c>
      <c r="E43" s="60"/>
      <c r="F43" s="60">
        <f t="shared" ref="F43:F46" si="4">+E43*C43</f>
        <v>0</v>
      </c>
      <c r="G43" s="72"/>
    </row>
    <row r="44" spans="1:7" s="66" customFormat="1" ht="30" x14ac:dyDescent="0.25">
      <c r="A44" s="63">
        <f t="shared" ref="A44:A46" si="5">+A43+0.01</f>
        <v>5.0199999999999996</v>
      </c>
      <c r="B44" s="64" t="s">
        <v>124</v>
      </c>
      <c r="C44" s="60">
        <f>13*0.8*0.25</f>
        <v>2.6</v>
      </c>
      <c r="D44" s="65" t="s">
        <v>125</v>
      </c>
      <c r="E44" s="60"/>
      <c r="F44" s="60">
        <f t="shared" si="4"/>
        <v>0</v>
      </c>
      <c r="G44" s="72"/>
    </row>
    <row r="45" spans="1:7" s="66" customFormat="1" ht="30" x14ac:dyDescent="0.25">
      <c r="A45" s="63">
        <f t="shared" si="5"/>
        <v>5.0299999999999994</v>
      </c>
      <c r="B45" s="64" t="s">
        <v>126</v>
      </c>
      <c r="C45" s="60">
        <f>13*5</f>
        <v>65</v>
      </c>
      <c r="D45" s="65" t="s">
        <v>125</v>
      </c>
      <c r="E45" s="60"/>
      <c r="F45" s="60">
        <f t="shared" si="4"/>
        <v>0</v>
      </c>
      <c r="G45" s="72"/>
    </row>
    <row r="46" spans="1:7" ht="30" x14ac:dyDescent="0.25">
      <c r="A46" s="63">
        <f t="shared" si="5"/>
        <v>5.0399999999999991</v>
      </c>
      <c r="B46" s="64" t="s">
        <v>127</v>
      </c>
      <c r="C46" s="60">
        <f>13*0.2*0.2</f>
        <v>0.52</v>
      </c>
      <c r="D46" s="65" t="s">
        <v>123</v>
      </c>
      <c r="E46" s="60"/>
      <c r="F46" s="60">
        <f t="shared" si="4"/>
        <v>0</v>
      </c>
      <c r="G46" s="72">
        <f>SUM(F43:F46)</f>
        <v>0</v>
      </c>
    </row>
    <row r="47" spans="1:7" x14ac:dyDescent="0.25">
      <c r="A47" s="58"/>
      <c r="B47" s="59"/>
      <c r="C47" s="60"/>
      <c r="E47" s="60"/>
      <c r="F47" s="60"/>
      <c r="G47" s="72"/>
    </row>
    <row r="48" spans="1:7" x14ac:dyDescent="0.25">
      <c r="A48" s="54">
        <v>6</v>
      </c>
      <c r="B48" s="55" t="s">
        <v>128</v>
      </c>
      <c r="C48" s="60"/>
      <c r="E48" s="60"/>
      <c r="F48" s="60"/>
      <c r="G48" s="72"/>
    </row>
    <row r="49" spans="1:7" x14ac:dyDescent="0.25">
      <c r="A49" s="58">
        <v>6.01</v>
      </c>
      <c r="B49" s="59" t="s">
        <v>66</v>
      </c>
      <c r="C49" s="60">
        <v>1</v>
      </c>
      <c r="D49" s="61" t="s">
        <v>15</v>
      </c>
      <c r="E49" s="60"/>
      <c r="F49" s="60">
        <f>+E49*C49</f>
        <v>0</v>
      </c>
      <c r="G49" s="72">
        <f>+F49</f>
        <v>0</v>
      </c>
    </row>
    <row r="50" spans="1:7" x14ac:dyDescent="0.25">
      <c r="A50" s="123"/>
      <c r="B50" s="123"/>
      <c r="C50" s="123"/>
      <c r="D50" s="123"/>
      <c r="E50" s="123"/>
      <c r="F50" s="123"/>
      <c r="G50" s="62"/>
    </row>
    <row r="51" spans="1:7" ht="9.9499999999999993" customHeight="1" thickBot="1" x14ac:dyDescent="0.3">
      <c r="A51" s="45"/>
      <c r="B51" s="45"/>
      <c r="C51" s="45"/>
      <c r="D51" s="45"/>
      <c r="E51" s="45"/>
      <c r="F51" s="45"/>
      <c r="G51" s="45"/>
    </row>
    <row r="52" spans="1:7" ht="15.75" thickBot="1" x14ac:dyDescent="0.3">
      <c r="A52" s="124" t="s">
        <v>67</v>
      </c>
      <c r="B52" s="125"/>
      <c r="C52" s="125"/>
      <c r="D52" s="125"/>
      <c r="E52" s="125"/>
      <c r="F52" s="126"/>
      <c r="G52" s="74">
        <f>SUM(G16:G49)</f>
        <v>0</v>
      </c>
    </row>
    <row r="53" spans="1:7" ht="9.9499999999999993" customHeight="1" x14ac:dyDescent="0.25">
      <c r="A53" s="45"/>
      <c r="B53" s="45"/>
      <c r="C53" s="45"/>
      <c r="D53" s="45"/>
      <c r="E53" s="45"/>
      <c r="F53" s="45"/>
      <c r="G53" s="45"/>
    </row>
    <row r="54" spans="1:7" s="41" customFormat="1" x14ac:dyDescent="0.25">
      <c r="A54" s="75"/>
      <c r="B54" s="55" t="s">
        <v>68</v>
      </c>
      <c r="C54" s="55"/>
      <c r="D54" s="76"/>
      <c r="F54" s="75"/>
      <c r="G54" s="77"/>
    </row>
    <row r="55" spans="1:7" s="41" customFormat="1" x14ac:dyDescent="0.25">
      <c r="A55" s="75"/>
      <c r="B55" s="59" t="s">
        <v>129</v>
      </c>
      <c r="C55" s="68">
        <v>10</v>
      </c>
      <c r="D55" s="61" t="s">
        <v>130</v>
      </c>
      <c r="F55" s="60">
        <f>(C55/100)*$G$52</f>
        <v>0</v>
      </c>
      <c r="G55" s="77"/>
    </row>
    <row r="56" spans="1:7" s="41" customFormat="1" x14ac:dyDescent="0.25">
      <c r="A56" s="75"/>
      <c r="B56" s="59" t="s">
        <v>131</v>
      </c>
      <c r="C56" s="68">
        <v>3.5</v>
      </c>
      <c r="D56" s="61" t="s">
        <v>130</v>
      </c>
      <c r="F56" s="60">
        <f>(C56/100)*$G$52</f>
        <v>0</v>
      </c>
      <c r="G56" s="77"/>
    </row>
    <row r="57" spans="1:7" s="41" customFormat="1" x14ac:dyDescent="0.25">
      <c r="A57" s="75"/>
      <c r="B57" s="78" t="s">
        <v>132</v>
      </c>
      <c r="C57" s="68">
        <v>18</v>
      </c>
      <c r="D57" s="61" t="s">
        <v>130</v>
      </c>
      <c r="F57" s="60">
        <f>(C57/100)*$F$55</f>
        <v>0</v>
      </c>
      <c r="G57" s="77"/>
    </row>
    <row r="58" spans="1:7" s="41" customFormat="1" x14ac:dyDescent="0.25">
      <c r="A58" s="75"/>
      <c r="B58" s="59" t="s">
        <v>133</v>
      </c>
      <c r="C58" s="68">
        <v>3.5</v>
      </c>
      <c r="D58" s="61" t="s">
        <v>130</v>
      </c>
      <c r="F58" s="60">
        <f>(C58/100)*$G$52</f>
        <v>0</v>
      </c>
      <c r="G58" s="77"/>
    </row>
    <row r="59" spans="1:7" s="41" customFormat="1" x14ac:dyDescent="0.25">
      <c r="A59" s="75"/>
      <c r="B59" s="59" t="s">
        <v>73</v>
      </c>
      <c r="C59" s="68">
        <v>1</v>
      </c>
      <c r="D59" s="61" t="s">
        <v>130</v>
      </c>
      <c r="F59" s="60">
        <f>(C59/100)*$G$52</f>
        <v>0</v>
      </c>
      <c r="G59" s="77"/>
    </row>
    <row r="60" spans="1:7" s="41" customFormat="1" x14ac:dyDescent="0.25">
      <c r="A60" s="75"/>
      <c r="B60" s="78" t="s">
        <v>134</v>
      </c>
      <c r="C60" s="68">
        <v>0.1</v>
      </c>
      <c r="D60" s="61" t="s">
        <v>130</v>
      </c>
      <c r="F60" s="60">
        <f>(C60/100)*$G$52</f>
        <v>0</v>
      </c>
      <c r="G60" s="77"/>
    </row>
    <row r="61" spans="1:7" s="41" customFormat="1" x14ac:dyDescent="0.25">
      <c r="A61" s="75"/>
      <c r="B61" s="59" t="s">
        <v>74</v>
      </c>
      <c r="C61" s="68">
        <v>2</v>
      </c>
      <c r="D61" s="61" t="s">
        <v>130</v>
      </c>
      <c r="F61" s="60">
        <f>(C61/100)*$G$52</f>
        <v>0</v>
      </c>
      <c r="G61" s="79">
        <f>SUM(F55:F61)</f>
        <v>0</v>
      </c>
    </row>
    <row r="62" spans="1:7" s="41" customFormat="1" x14ac:dyDescent="0.25">
      <c r="A62" s="75"/>
      <c r="B62" s="78"/>
      <c r="C62" s="78"/>
      <c r="D62" s="76"/>
      <c r="F62" s="75"/>
      <c r="G62" s="77"/>
    </row>
    <row r="63" spans="1:7" s="41" customFormat="1" x14ac:dyDescent="0.25">
      <c r="A63" s="75"/>
      <c r="B63" s="55" t="s">
        <v>135</v>
      </c>
      <c r="C63" s="55"/>
      <c r="D63" s="76"/>
      <c r="F63" s="80" t="s">
        <v>136</v>
      </c>
      <c r="G63" s="79">
        <f>SUM(G51:G61)</f>
        <v>0</v>
      </c>
    </row>
    <row r="64" spans="1:7" x14ac:dyDescent="0.25">
      <c r="A64" s="45"/>
      <c r="B64" s="45"/>
      <c r="C64" s="45"/>
      <c r="D64" s="81"/>
      <c r="E64" s="45"/>
      <c r="F64" s="45"/>
      <c r="G64" s="45"/>
    </row>
  </sheetData>
  <mergeCells count="10">
    <mergeCell ref="A9:F9"/>
    <mergeCell ref="A10:G10"/>
    <mergeCell ref="A50:F50"/>
    <mergeCell ref="A52:F52"/>
    <mergeCell ref="A1:G1"/>
    <mergeCell ref="A2:G2"/>
    <mergeCell ref="A3:G3"/>
    <mergeCell ref="A5:G5"/>
    <mergeCell ref="A7:G7"/>
    <mergeCell ref="A8:C8"/>
  </mergeCells>
  <pageMargins left="0.7" right="0.7" top="0.75" bottom="0.75" header="0.3" footer="0.3"/>
  <pageSetup scale="73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E14AB-5C30-43B1-954B-5F7A6754B0EB}">
  <sheetPr>
    <pageSetUpPr fitToPage="1"/>
  </sheetPr>
  <dimension ref="A1:H58"/>
  <sheetViews>
    <sheetView showGridLines="0" view="pageBreakPreview" topLeftCell="A13" zoomScaleNormal="55" zoomScaleSheetLayoutView="100" workbookViewId="0">
      <selection activeCell="C22" sqref="C22"/>
    </sheetView>
  </sheetViews>
  <sheetFormatPr baseColWidth="10" defaultRowHeight="15" x14ac:dyDescent="0.25"/>
  <cols>
    <col min="1" max="1" width="6.7109375" customWidth="1"/>
    <col min="3" max="3" width="41.28515625" customWidth="1"/>
    <col min="4" max="4" width="14.5703125" customWidth="1"/>
    <col min="5" max="5" width="13.28515625" customWidth="1"/>
    <col min="6" max="6" width="12.7109375" customWidth="1"/>
    <col min="7" max="7" width="15" customWidth="1"/>
    <col min="8" max="8" width="18.28515625" bestFit="1" customWidth="1"/>
  </cols>
  <sheetData>
    <row r="1" spans="1:8" ht="20.25" x14ac:dyDescent="0.25">
      <c r="B1" s="134" t="s">
        <v>86</v>
      </c>
      <c r="C1" s="135"/>
      <c r="D1" s="135"/>
      <c r="E1" s="135"/>
      <c r="F1" s="135"/>
      <c r="G1" s="135"/>
      <c r="H1" s="136"/>
    </row>
    <row r="2" spans="1:8" ht="15.75" x14ac:dyDescent="0.25">
      <c r="B2" s="112" t="s">
        <v>87</v>
      </c>
      <c r="C2" s="113"/>
      <c r="D2" s="113"/>
      <c r="E2" s="113"/>
      <c r="F2" s="113"/>
      <c r="G2" s="113"/>
      <c r="H2" s="137"/>
    </row>
    <row r="3" spans="1:8" ht="15.75" x14ac:dyDescent="0.25">
      <c r="B3" s="112" t="s">
        <v>88</v>
      </c>
      <c r="C3" s="113"/>
      <c r="D3" s="113"/>
      <c r="E3" s="113"/>
      <c r="F3" s="113"/>
      <c r="G3" s="1"/>
      <c r="H3" s="32"/>
    </row>
    <row r="4" spans="1:8" ht="15.75" x14ac:dyDescent="0.25">
      <c r="B4" s="112" t="s">
        <v>89</v>
      </c>
      <c r="C4" s="113"/>
      <c r="D4" s="113"/>
      <c r="E4" s="1"/>
      <c r="F4" s="1"/>
      <c r="G4" s="1"/>
      <c r="H4" s="32"/>
    </row>
    <row r="5" spans="1:8" ht="15.75" x14ac:dyDescent="0.25">
      <c r="B5" s="112" t="s">
        <v>90</v>
      </c>
      <c r="C5" s="113"/>
      <c r="D5" s="113"/>
      <c r="E5" s="113"/>
      <c r="F5" s="113"/>
      <c r="G5" s="113"/>
      <c r="H5" s="32"/>
    </row>
    <row r="6" spans="1:8" ht="9.9499999999999993" customHeight="1" thickBot="1" x14ac:dyDescent="0.3">
      <c r="A6" t="s">
        <v>77</v>
      </c>
      <c r="B6" s="114"/>
      <c r="C6" s="115"/>
      <c r="D6" s="115"/>
      <c r="E6" s="115"/>
      <c r="F6" s="115"/>
      <c r="G6" s="115"/>
      <c r="H6" s="133"/>
    </row>
    <row r="7" spans="1:8" ht="15.75" thickBot="1" x14ac:dyDescent="0.3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</row>
    <row r="8" spans="1:8" ht="16.5" thickTop="1" thickBot="1" x14ac:dyDescent="0.3">
      <c r="B8" s="5">
        <v>1</v>
      </c>
      <c r="C8" s="6" t="s">
        <v>7</v>
      </c>
      <c r="D8" s="101"/>
      <c r="E8" s="99"/>
      <c r="F8" s="99"/>
      <c r="G8" s="100"/>
      <c r="H8" s="106"/>
    </row>
    <row r="9" spans="1:8" ht="15.75" thickBot="1" x14ac:dyDescent="0.3">
      <c r="B9" s="7" t="s">
        <v>8</v>
      </c>
      <c r="C9" s="8" t="s">
        <v>9</v>
      </c>
      <c r="D9" s="31" t="s">
        <v>10</v>
      </c>
      <c r="E9" s="9">
        <v>0.16500000000000001</v>
      </c>
      <c r="F9" s="21"/>
      <c r="G9" s="11">
        <f>E9*F9</f>
        <v>0</v>
      </c>
      <c r="H9" s="103"/>
    </row>
    <row r="10" spans="1:8" ht="15.75" thickBot="1" x14ac:dyDescent="0.3">
      <c r="B10" s="7" t="s">
        <v>11</v>
      </c>
      <c r="C10" s="8" t="s">
        <v>12</v>
      </c>
      <c r="D10" s="31" t="s">
        <v>10</v>
      </c>
      <c r="E10" s="9">
        <v>0.16500000000000001</v>
      </c>
      <c r="F10" s="22"/>
      <c r="G10" s="11">
        <f t="shared" ref="G10:G13" si="0">E10*F10</f>
        <v>0</v>
      </c>
      <c r="H10" s="103"/>
    </row>
    <row r="11" spans="1:8" ht="15.75" thickBot="1" x14ac:dyDescent="0.3">
      <c r="B11" s="7" t="s">
        <v>13</v>
      </c>
      <c r="C11" s="8" t="s">
        <v>14</v>
      </c>
      <c r="D11" s="31" t="s">
        <v>15</v>
      </c>
      <c r="E11" s="9">
        <v>1</v>
      </c>
      <c r="F11" s="22"/>
      <c r="G11" s="11">
        <f t="shared" si="0"/>
        <v>0</v>
      </c>
      <c r="H11" s="103"/>
    </row>
    <row r="12" spans="1:8" ht="15.75" thickBot="1" x14ac:dyDescent="0.3">
      <c r="B12" s="7" t="s">
        <v>16</v>
      </c>
      <c r="C12" s="8" t="s">
        <v>17</v>
      </c>
      <c r="D12" s="31" t="s">
        <v>10</v>
      </c>
      <c r="E12" s="9">
        <v>0.16500000000000001</v>
      </c>
      <c r="F12" s="22"/>
      <c r="G12" s="11">
        <f t="shared" si="0"/>
        <v>0</v>
      </c>
      <c r="H12" s="103"/>
    </row>
    <row r="13" spans="1:8" ht="15.75" thickBot="1" x14ac:dyDescent="0.3">
      <c r="B13" s="7" t="s">
        <v>18</v>
      </c>
      <c r="C13" s="8" t="s">
        <v>19</v>
      </c>
      <c r="D13" s="31" t="s">
        <v>10</v>
      </c>
      <c r="E13" s="9">
        <v>0.16500000000000001</v>
      </c>
      <c r="F13" s="22"/>
      <c r="G13" s="11">
        <f t="shared" si="0"/>
        <v>0</v>
      </c>
      <c r="H13" s="104"/>
    </row>
    <row r="14" spans="1:8" ht="15.75" thickBot="1" x14ac:dyDescent="0.3">
      <c r="B14" s="94"/>
      <c r="C14" s="95"/>
      <c r="D14" s="95"/>
      <c r="E14" s="95"/>
      <c r="F14" s="95"/>
      <c r="G14" s="96"/>
      <c r="H14" s="24">
        <f>SUM(G9:G13)</f>
        <v>0</v>
      </c>
    </row>
    <row r="15" spans="1:8" ht="16.5" thickTop="1" thickBot="1" x14ac:dyDescent="0.3">
      <c r="B15" s="5">
        <v>2</v>
      </c>
      <c r="C15" s="10" t="s">
        <v>20</v>
      </c>
      <c r="D15" s="101"/>
      <c r="E15" s="99"/>
      <c r="F15" s="99"/>
      <c r="G15" s="100"/>
      <c r="H15" s="102"/>
    </row>
    <row r="16" spans="1:8" ht="16.5" thickBot="1" x14ac:dyDescent="0.3">
      <c r="B16" s="7" t="s">
        <v>21</v>
      </c>
      <c r="C16" s="8" t="s">
        <v>22</v>
      </c>
      <c r="D16" s="31" t="s">
        <v>91</v>
      </c>
      <c r="E16" s="9">
        <v>247.5</v>
      </c>
      <c r="F16" s="8"/>
      <c r="G16" s="11">
        <f>E16*F16</f>
        <v>0</v>
      </c>
      <c r="H16" s="103"/>
    </row>
    <row r="17" spans="2:8" ht="16.5" thickBot="1" x14ac:dyDescent="0.3">
      <c r="B17" s="7" t="s">
        <v>23</v>
      </c>
      <c r="C17" s="8" t="s">
        <v>24</v>
      </c>
      <c r="D17" s="31" t="s">
        <v>25</v>
      </c>
      <c r="E17" s="11">
        <v>297</v>
      </c>
      <c r="F17" s="8"/>
      <c r="G17" s="11">
        <f t="shared" ref="G17:G26" si="1">E17*F17</f>
        <v>0</v>
      </c>
      <c r="H17" s="103"/>
    </row>
    <row r="18" spans="2:8" ht="16.5" thickBot="1" x14ac:dyDescent="0.3">
      <c r="B18" s="7" t="s">
        <v>26</v>
      </c>
      <c r="C18" s="8" t="s">
        <v>27</v>
      </c>
      <c r="D18" s="31" t="s">
        <v>91</v>
      </c>
      <c r="E18" s="11">
        <v>297</v>
      </c>
      <c r="F18" s="8"/>
      <c r="G18" s="11">
        <f t="shared" si="1"/>
        <v>0</v>
      </c>
      <c r="H18" s="103"/>
    </row>
    <row r="19" spans="2:8" ht="15.75" thickBot="1" x14ac:dyDescent="0.3">
      <c r="B19" s="7" t="s">
        <v>28</v>
      </c>
      <c r="C19" s="8" t="s">
        <v>29</v>
      </c>
      <c r="D19" s="31"/>
      <c r="E19" s="9"/>
      <c r="F19" s="8"/>
      <c r="G19" s="11">
        <f t="shared" si="1"/>
        <v>0</v>
      </c>
      <c r="H19" s="103"/>
    </row>
    <row r="20" spans="2:8" ht="16.5" thickBot="1" x14ac:dyDescent="0.3">
      <c r="B20" s="7" t="s">
        <v>31</v>
      </c>
      <c r="C20" s="8" t="s">
        <v>32</v>
      </c>
      <c r="D20" s="31" t="s">
        <v>33</v>
      </c>
      <c r="E20" s="11">
        <v>825</v>
      </c>
      <c r="F20" s="8"/>
      <c r="G20" s="11">
        <f t="shared" si="1"/>
        <v>0</v>
      </c>
      <c r="H20" s="103"/>
    </row>
    <row r="21" spans="2:8" ht="16.5" thickBot="1" x14ac:dyDescent="0.3">
      <c r="B21" s="7" t="s">
        <v>34</v>
      </c>
      <c r="C21" s="8" t="s">
        <v>35</v>
      </c>
      <c r="D21" s="31" t="s">
        <v>30</v>
      </c>
      <c r="E21" s="11">
        <v>11997</v>
      </c>
      <c r="F21" s="8"/>
      <c r="G21" s="11">
        <f t="shared" si="1"/>
        <v>0</v>
      </c>
      <c r="H21" s="103"/>
    </row>
    <row r="22" spans="2:8" ht="16.5" thickBot="1" x14ac:dyDescent="0.3">
      <c r="B22" s="7" t="s">
        <v>36</v>
      </c>
      <c r="C22" s="8" t="s">
        <v>37</v>
      </c>
      <c r="D22" s="31" t="s">
        <v>25</v>
      </c>
      <c r="E22" s="11">
        <v>297</v>
      </c>
      <c r="F22" s="8"/>
      <c r="G22" s="11">
        <f t="shared" si="1"/>
        <v>0</v>
      </c>
      <c r="H22" s="103"/>
    </row>
    <row r="23" spans="2:8" ht="16.5" thickBot="1" x14ac:dyDescent="0.3">
      <c r="B23" s="7" t="s">
        <v>38</v>
      </c>
      <c r="C23" s="8" t="s">
        <v>39</v>
      </c>
      <c r="D23" s="31" t="s">
        <v>40</v>
      </c>
      <c r="E23" s="9">
        <v>297</v>
      </c>
      <c r="F23" s="8"/>
      <c r="G23" s="11">
        <f t="shared" si="1"/>
        <v>0</v>
      </c>
      <c r="H23" s="103"/>
    </row>
    <row r="24" spans="2:8" ht="15.75" thickBot="1" x14ac:dyDescent="0.3">
      <c r="B24" s="7" t="s">
        <v>41</v>
      </c>
      <c r="C24" s="8" t="s">
        <v>42</v>
      </c>
      <c r="D24" s="31"/>
      <c r="E24" s="9"/>
      <c r="F24" s="8"/>
      <c r="G24" s="11">
        <f t="shared" si="1"/>
        <v>0</v>
      </c>
      <c r="H24" s="103"/>
    </row>
    <row r="25" spans="2:8" ht="16.5" thickBot="1" x14ac:dyDescent="0.3">
      <c r="B25" s="7" t="s">
        <v>43</v>
      </c>
      <c r="C25" s="8" t="s">
        <v>44</v>
      </c>
      <c r="D25" s="31" t="s">
        <v>91</v>
      </c>
      <c r="E25" s="9">
        <v>14.45</v>
      </c>
      <c r="F25" s="8"/>
      <c r="G25" s="11">
        <f t="shared" si="1"/>
        <v>0</v>
      </c>
      <c r="H25" s="103"/>
    </row>
    <row r="26" spans="2:8" ht="16.5" thickBot="1" x14ac:dyDescent="0.3">
      <c r="B26" s="7" t="s">
        <v>45</v>
      </c>
      <c r="C26" s="8" t="s">
        <v>46</v>
      </c>
      <c r="D26" s="31" t="s">
        <v>91</v>
      </c>
      <c r="E26" s="9">
        <v>13.5</v>
      </c>
      <c r="F26" s="8"/>
      <c r="G26" s="11">
        <f t="shared" si="1"/>
        <v>0</v>
      </c>
      <c r="H26" s="104"/>
    </row>
    <row r="27" spans="2:8" ht="9.9499999999999993" customHeight="1" thickBot="1" x14ac:dyDescent="0.3">
      <c r="B27" s="94"/>
      <c r="C27" s="95"/>
      <c r="D27" s="95"/>
      <c r="E27" s="95"/>
      <c r="F27" s="95"/>
      <c r="G27" s="96"/>
      <c r="H27" s="24">
        <f>SUM(G16:G26)</f>
        <v>0</v>
      </c>
    </row>
    <row r="28" spans="2:8" ht="16.5" thickTop="1" thickBot="1" x14ac:dyDescent="0.3">
      <c r="B28" s="5">
        <v>3</v>
      </c>
      <c r="C28" s="10" t="s">
        <v>47</v>
      </c>
      <c r="D28" s="105"/>
      <c r="E28" s="95"/>
      <c r="F28" s="95"/>
      <c r="G28" s="96"/>
      <c r="H28" s="102"/>
    </row>
    <row r="29" spans="2:8" ht="29.25" thickBot="1" x14ac:dyDescent="0.3">
      <c r="B29" s="7" t="s">
        <v>48</v>
      </c>
      <c r="C29" s="12" t="s">
        <v>49</v>
      </c>
      <c r="D29" s="31" t="s">
        <v>33</v>
      </c>
      <c r="E29" s="11">
        <v>825</v>
      </c>
      <c r="F29" s="11"/>
      <c r="G29" s="11">
        <f>E29*F29</f>
        <v>0</v>
      </c>
      <c r="H29" s="104"/>
    </row>
    <row r="30" spans="2:8" ht="9.9499999999999993" customHeight="1" thickBot="1" x14ac:dyDescent="0.3">
      <c r="B30" s="98"/>
      <c r="C30" s="99"/>
      <c r="D30" s="99"/>
      <c r="E30" s="99"/>
      <c r="F30" s="99"/>
      <c r="G30" s="100"/>
      <c r="H30" s="25">
        <f>G29</f>
        <v>0</v>
      </c>
    </row>
    <row r="31" spans="2:8" ht="15.75" thickBot="1" x14ac:dyDescent="0.3">
      <c r="B31" s="5">
        <v>5</v>
      </c>
      <c r="C31" s="10" t="s">
        <v>50</v>
      </c>
      <c r="D31" s="101"/>
      <c r="E31" s="99"/>
      <c r="F31" s="99"/>
      <c r="G31" s="100"/>
      <c r="H31" s="106"/>
    </row>
    <row r="32" spans="2:8" ht="16.5" thickBot="1" x14ac:dyDescent="0.3">
      <c r="B32" s="7" t="s">
        <v>51</v>
      </c>
      <c r="C32" s="8" t="s">
        <v>52</v>
      </c>
      <c r="D32" s="31" t="s">
        <v>53</v>
      </c>
      <c r="E32" s="9">
        <v>6</v>
      </c>
      <c r="F32" s="22"/>
      <c r="G32" s="11">
        <f>E32*F32</f>
        <v>0</v>
      </c>
      <c r="H32" s="103"/>
    </row>
    <row r="33" spans="2:8" ht="16.5" thickBot="1" x14ac:dyDescent="0.3">
      <c r="B33" s="7" t="s">
        <v>54</v>
      </c>
      <c r="C33" s="8" t="s">
        <v>55</v>
      </c>
      <c r="D33" s="31" t="s">
        <v>53</v>
      </c>
      <c r="E33" s="9">
        <v>7.5</v>
      </c>
      <c r="F33" s="22"/>
      <c r="G33" s="11">
        <f>E33*F33</f>
        <v>0</v>
      </c>
      <c r="H33" s="104"/>
    </row>
    <row r="34" spans="2:8" ht="9.9499999999999993" customHeight="1" thickBot="1" x14ac:dyDescent="0.3">
      <c r="B34" s="98"/>
      <c r="C34" s="99"/>
      <c r="D34" s="99"/>
      <c r="E34" s="99"/>
      <c r="F34" s="99"/>
      <c r="G34" s="100"/>
      <c r="H34" s="24">
        <f>SUM(G32:G33)</f>
        <v>0</v>
      </c>
    </row>
    <row r="35" spans="2:8" ht="16.5" thickTop="1" thickBot="1" x14ac:dyDescent="0.3">
      <c r="B35" s="5">
        <v>6</v>
      </c>
      <c r="C35" s="10" t="s">
        <v>56</v>
      </c>
      <c r="D35" s="101"/>
      <c r="E35" s="99"/>
      <c r="F35" s="99"/>
      <c r="G35" s="100"/>
      <c r="H35" s="102"/>
    </row>
    <row r="36" spans="2:8" ht="15.75" thickBot="1" x14ac:dyDescent="0.3">
      <c r="B36" s="7" t="s">
        <v>57</v>
      </c>
      <c r="C36" s="8" t="s">
        <v>58</v>
      </c>
      <c r="D36" s="31" t="s">
        <v>59</v>
      </c>
      <c r="E36" s="11">
        <v>330</v>
      </c>
      <c r="F36" s="22"/>
      <c r="G36" s="11">
        <f>E36*F36</f>
        <v>0</v>
      </c>
      <c r="H36" s="103"/>
    </row>
    <row r="37" spans="2:8" ht="16.5" thickBot="1" x14ac:dyDescent="0.3">
      <c r="B37" s="7" t="s">
        <v>60</v>
      </c>
      <c r="C37" s="8" t="s">
        <v>61</v>
      </c>
      <c r="D37" s="31" t="s">
        <v>53</v>
      </c>
      <c r="E37" s="9">
        <v>29.7</v>
      </c>
      <c r="F37" s="11"/>
      <c r="G37" s="11">
        <f>E37*F37</f>
        <v>0</v>
      </c>
      <c r="H37" s="103"/>
    </row>
    <row r="38" spans="2:8" ht="15.75" thickBot="1" x14ac:dyDescent="0.3">
      <c r="B38" s="7" t="s">
        <v>62</v>
      </c>
      <c r="C38" s="8"/>
      <c r="D38" s="31"/>
      <c r="E38" s="9"/>
      <c r="F38" s="8"/>
      <c r="G38" s="11"/>
      <c r="H38" s="104"/>
    </row>
    <row r="39" spans="2:8" ht="9.9499999999999993" customHeight="1" thickBot="1" x14ac:dyDescent="0.3">
      <c r="B39" s="98"/>
      <c r="C39" s="99"/>
      <c r="D39" s="99"/>
      <c r="E39" s="99"/>
      <c r="F39" s="99"/>
      <c r="G39" s="100"/>
      <c r="H39" s="24">
        <f>SUM(G36:G37)</f>
        <v>0</v>
      </c>
    </row>
    <row r="40" spans="2:8" ht="16.5" thickTop="1" thickBot="1" x14ac:dyDescent="0.3">
      <c r="B40" s="34">
        <v>7</v>
      </c>
      <c r="C40" s="13" t="s">
        <v>64</v>
      </c>
      <c r="D40" s="101"/>
      <c r="E40" s="99"/>
      <c r="F40" s="99"/>
      <c r="G40" s="100"/>
      <c r="H40" s="102"/>
    </row>
    <row r="41" spans="2:8" ht="15.75" thickBot="1" x14ac:dyDescent="0.3">
      <c r="B41" s="30" t="s">
        <v>65</v>
      </c>
      <c r="C41" s="14" t="s">
        <v>66</v>
      </c>
      <c r="D41" s="31" t="s">
        <v>15</v>
      </c>
      <c r="E41" s="9">
        <v>1</v>
      </c>
      <c r="F41" s="21"/>
      <c r="G41" s="23"/>
      <c r="H41" s="104"/>
    </row>
    <row r="42" spans="2:8" ht="15.75" thickBot="1" x14ac:dyDescent="0.3">
      <c r="B42" s="94"/>
      <c r="C42" s="95"/>
      <c r="D42" s="95"/>
      <c r="E42" s="95"/>
      <c r="F42" s="95"/>
      <c r="G42" s="96"/>
      <c r="H42" s="25">
        <f>G41</f>
        <v>0</v>
      </c>
    </row>
    <row r="43" spans="2:8" ht="9.9499999999999993" customHeight="1" thickBot="1" x14ac:dyDescent="0.3">
      <c r="B43" s="1"/>
      <c r="C43" s="1"/>
      <c r="D43" s="1"/>
      <c r="E43" s="1"/>
      <c r="F43" s="1"/>
      <c r="G43" s="1"/>
      <c r="H43" s="1"/>
    </row>
    <row r="44" spans="2:8" ht="15.75" thickBot="1" x14ac:dyDescent="0.3">
      <c r="B44" s="94" t="s">
        <v>67</v>
      </c>
      <c r="C44" s="95"/>
      <c r="D44" s="95"/>
      <c r="E44" s="95"/>
      <c r="F44" s="95"/>
      <c r="G44" s="97"/>
      <c r="H44" s="26">
        <f>SUM(H8:H42)</f>
        <v>0</v>
      </c>
    </row>
    <row r="45" spans="2:8" ht="9.9499999999999993" customHeight="1" thickBot="1" x14ac:dyDescent="0.3">
      <c r="B45" s="1"/>
      <c r="C45" s="1"/>
      <c r="D45" s="1"/>
      <c r="E45" s="1"/>
      <c r="F45" s="1"/>
      <c r="G45" s="1"/>
      <c r="H45" s="1"/>
    </row>
    <row r="46" spans="2:8" ht="15.75" thickBot="1" x14ac:dyDescent="0.3">
      <c r="B46" s="1"/>
      <c r="C46" s="15" t="s">
        <v>68</v>
      </c>
      <c r="D46" s="33"/>
      <c r="E46" s="16"/>
      <c r="F46" s="16"/>
      <c r="G46" s="16"/>
      <c r="H46" s="16"/>
    </row>
    <row r="47" spans="2:8" ht="15.75" thickBot="1" x14ac:dyDescent="0.3">
      <c r="B47" s="1"/>
      <c r="C47" s="14" t="s">
        <v>69</v>
      </c>
      <c r="D47" s="31"/>
      <c r="E47" s="8"/>
      <c r="F47" s="17">
        <v>0.1</v>
      </c>
      <c r="G47" s="11"/>
      <c r="H47" s="39">
        <v>3486726.5956499996</v>
      </c>
    </row>
    <row r="48" spans="2:8" ht="15.75" thickBot="1" x14ac:dyDescent="0.3">
      <c r="B48" s="1"/>
      <c r="C48" s="14" t="s">
        <v>70</v>
      </c>
      <c r="D48" s="31"/>
      <c r="E48" s="8"/>
      <c r="F48" s="17">
        <v>3.5000000000000003E-2</v>
      </c>
      <c r="G48" s="11"/>
      <c r="H48" s="39">
        <v>3486726.5956499996</v>
      </c>
    </row>
    <row r="49" spans="2:8" ht="15.75" thickBot="1" x14ac:dyDescent="0.3">
      <c r="B49" s="1"/>
      <c r="C49" s="14" t="s">
        <v>71</v>
      </c>
      <c r="D49" s="31"/>
      <c r="E49" s="8"/>
      <c r="F49" s="17">
        <v>0.18</v>
      </c>
      <c r="G49" s="11"/>
      <c r="H49" s="39">
        <v>3486726.5956499996</v>
      </c>
    </row>
    <row r="50" spans="2:8" ht="15.75" thickBot="1" x14ac:dyDescent="0.3">
      <c r="B50" s="1"/>
      <c r="C50" s="14" t="s">
        <v>72</v>
      </c>
      <c r="D50" s="31"/>
      <c r="E50" s="8"/>
      <c r="F50" s="17">
        <v>3.5000000000000003E-2</v>
      </c>
      <c r="G50" s="11"/>
      <c r="H50" s="39">
        <v>3486726.5956499996</v>
      </c>
    </row>
    <row r="51" spans="2:8" ht="15.75" thickBot="1" x14ac:dyDescent="0.3">
      <c r="B51" s="1"/>
      <c r="C51" s="14" t="s">
        <v>73</v>
      </c>
      <c r="D51" s="31"/>
      <c r="E51" s="8"/>
      <c r="F51" s="17">
        <v>0.01</v>
      </c>
      <c r="G51" s="11"/>
      <c r="H51" s="39">
        <v>3486726.5956499996</v>
      </c>
    </row>
    <row r="52" spans="2:8" ht="15.75" thickBot="1" x14ac:dyDescent="0.3">
      <c r="B52" s="18"/>
      <c r="C52" s="14" t="s">
        <v>74</v>
      </c>
      <c r="D52" s="31"/>
      <c r="E52" s="8"/>
      <c r="F52" s="19">
        <v>0.02</v>
      </c>
      <c r="G52" s="11"/>
      <c r="H52" s="39">
        <v>3486726.5956499996</v>
      </c>
    </row>
    <row r="53" spans="2:8" ht="15.75" thickBot="1" x14ac:dyDescent="0.3">
      <c r="B53" s="1"/>
      <c r="C53" s="14" t="s">
        <v>75</v>
      </c>
      <c r="D53" s="31"/>
      <c r="E53" s="8"/>
      <c r="F53" s="17">
        <v>1E-3</v>
      </c>
      <c r="G53" s="11"/>
      <c r="H53" s="39">
        <v>3486726.5956499996</v>
      </c>
    </row>
    <row r="54" spans="2:8" ht="15.75" thickBot="1" x14ac:dyDescent="0.3">
      <c r="B54" s="1"/>
      <c r="C54" s="14" t="s">
        <v>76</v>
      </c>
      <c r="D54" s="31"/>
      <c r="E54" s="8"/>
      <c r="F54" s="17">
        <v>0.05</v>
      </c>
      <c r="G54" s="11"/>
      <c r="H54" s="40">
        <v>3486726.5956499996</v>
      </c>
    </row>
    <row r="55" spans="2:8" ht="16.5" thickTop="1" thickBot="1" x14ac:dyDescent="0.3">
      <c r="B55" s="18" t="s">
        <v>77</v>
      </c>
      <c r="C55" s="98" t="s">
        <v>92</v>
      </c>
      <c r="D55" s="99"/>
      <c r="E55" s="99"/>
      <c r="F55" s="99"/>
      <c r="G55" s="100"/>
      <c r="H55" s="27">
        <f>SUM(G47:G54)</f>
        <v>0</v>
      </c>
    </row>
    <row r="56" spans="2:8" ht="15.75" thickBot="1" x14ac:dyDescent="0.3">
      <c r="B56" s="1"/>
      <c r="C56" s="1"/>
      <c r="D56" s="1"/>
      <c r="E56" s="28"/>
      <c r="F56" s="1"/>
      <c r="G56" s="1"/>
      <c r="H56" s="1"/>
    </row>
    <row r="57" spans="2:8" ht="15.75" thickBot="1" x14ac:dyDescent="0.3">
      <c r="B57" s="94" t="s">
        <v>78</v>
      </c>
      <c r="C57" s="95"/>
      <c r="D57" s="95"/>
      <c r="E57" s="95"/>
      <c r="F57" s="95"/>
      <c r="G57" s="97"/>
      <c r="H57" s="26">
        <f>H44+H55</f>
        <v>0</v>
      </c>
    </row>
    <row r="58" spans="2:8" x14ac:dyDescent="0.25">
      <c r="B58" s="20"/>
    </row>
  </sheetData>
  <mergeCells count="27">
    <mergeCell ref="B44:G44"/>
    <mergeCell ref="C55:G55"/>
    <mergeCell ref="B57:G57"/>
    <mergeCell ref="D35:G35"/>
    <mergeCell ref="H35:H38"/>
    <mergeCell ref="B39:G39"/>
    <mergeCell ref="D40:G40"/>
    <mergeCell ref="H40:H41"/>
    <mergeCell ref="B42:G42"/>
    <mergeCell ref="B34:G34"/>
    <mergeCell ref="D8:G8"/>
    <mergeCell ref="H8:H13"/>
    <mergeCell ref="B14:G14"/>
    <mergeCell ref="D15:G15"/>
    <mergeCell ref="H15:H26"/>
    <mergeCell ref="B27:G27"/>
    <mergeCell ref="D28:G28"/>
    <mergeCell ref="H28:H29"/>
    <mergeCell ref="B30:G30"/>
    <mergeCell ref="D31:G31"/>
    <mergeCell ref="H31:H33"/>
    <mergeCell ref="B6:H6"/>
    <mergeCell ref="B1:H1"/>
    <mergeCell ref="B2:H2"/>
    <mergeCell ref="B3:F3"/>
    <mergeCell ref="B4:D4"/>
    <mergeCell ref="B5:G5"/>
  </mergeCells>
  <pageMargins left="0.7" right="0.7" top="0.75" bottom="0.75" header="0.3" footer="0.3"/>
  <pageSetup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42A5D-A55B-4E60-BC7C-8341DCEE52EC}">
  <sheetPr>
    <pageSetUpPr fitToPage="1"/>
  </sheetPr>
  <dimension ref="A1:H53"/>
  <sheetViews>
    <sheetView showGridLines="0" view="pageBreakPreview" topLeftCell="B25" zoomScale="85" zoomScaleNormal="90" zoomScaleSheetLayoutView="85" workbookViewId="0">
      <selection activeCell="E47" sqref="E47"/>
    </sheetView>
  </sheetViews>
  <sheetFormatPr baseColWidth="10" defaultColWidth="10.7109375" defaultRowHeight="15" x14ac:dyDescent="0.25"/>
  <cols>
    <col min="1" max="1" width="6.7109375" customWidth="1"/>
    <col min="3" max="3" width="41.28515625" customWidth="1"/>
    <col min="4" max="4" width="14.5703125" customWidth="1"/>
    <col min="5" max="5" width="13.28515625" customWidth="1"/>
    <col min="6" max="6" width="12.7109375" customWidth="1"/>
    <col min="7" max="7" width="14.85546875" customWidth="1"/>
    <col min="8" max="8" width="12.85546875" bestFit="1" customWidth="1"/>
  </cols>
  <sheetData>
    <row r="1" spans="1:8" ht="20.25" x14ac:dyDescent="0.25">
      <c r="B1" s="107" t="s">
        <v>86</v>
      </c>
      <c r="C1" s="108"/>
      <c r="D1" s="108"/>
      <c r="E1" s="108"/>
      <c r="F1" s="108"/>
      <c r="G1" s="108"/>
      <c r="H1" s="109"/>
    </row>
    <row r="2" spans="1:8" ht="15.75" x14ac:dyDescent="0.25">
      <c r="B2" s="112" t="s">
        <v>151</v>
      </c>
      <c r="C2" s="113"/>
      <c r="D2" s="113"/>
      <c r="E2" s="113"/>
      <c r="F2" s="113"/>
      <c r="G2" s="113"/>
      <c r="H2" s="117"/>
    </row>
    <row r="3" spans="1:8" ht="15.75" x14ac:dyDescent="0.25">
      <c r="B3" s="112" t="s">
        <v>152</v>
      </c>
      <c r="C3" s="113"/>
      <c r="D3" s="113"/>
      <c r="E3" s="113"/>
      <c r="F3" s="113"/>
      <c r="G3" s="1"/>
      <c r="H3" s="32"/>
    </row>
    <row r="4" spans="1:8" ht="15.75" x14ac:dyDescent="0.25">
      <c r="B4" s="112" t="s">
        <v>153</v>
      </c>
      <c r="C4" s="113"/>
      <c r="D4" s="113"/>
      <c r="E4" s="1"/>
      <c r="F4" s="1"/>
      <c r="G4" s="1"/>
      <c r="H4" s="32"/>
    </row>
    <row r="5" spans="1:8" ht="15.75" x14ac:dyDescent="0.25">
      <c r="B5" s="112" t="s">
        <v>90</v>
      </c>
      <c r="C5" s="113"/>
      <c r="D5" s="113"/>
      <c r="E5" s="113"/>
      <c r="F5" s="113"/>
      <c r="G5" s="113"/>
      <c r="H5" s="32"/>
    </row>
    <row r="6" spans="1:8" ht="9.9499999999999993" customHeight="1" thickBot="1" x14ac:dyDescent="0.3">
      <c r="A6" t="s">
        <v>77</v>
      </c>
      <c r="B6" s="114"/>
      <c r="C6" s="115"/>
      <c r="D6" s="115"/>
      <c r="E6" s="115"/>
      <c r="F6" s="115"/>
      <c r="G6" s="115"/>
      <c r="H6" s="116"/>
    </row>
    <row r="7" spans="1:8" ht="15.75" thickBot="1" x14ac:dyDescent="0.3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</row>
    <row r="8" spans="1:8" ht="16.5" thickTop="1" thickBot="1" x14ac:dyDescent="0.3">
      <c r="B8" s="5">
        <v>1</v>
      </c>
      <c r="C8" s="6" t="s">
        <v>7</v>
      </c>
      <c r="D8" s="101"/>
      <c r="E8" s="99"/>
      <c r="F8" s="99"/>
      <c r="G8" s="100"/>
      <c r="H8" s="106"/>
    </row>
    <row r="9" spans="1:8" ht="15.75" thickBot="1" x14ac:dyDescent="0.3">
      <c r="B9" s="7" t="s">
        <v>8</v>
      </c>
      <c r="C9" s="8" t="s">
        <v>9</v>
      </c>
      <c r="D9" s="31" t="s">
        <v>10</v>
      </c>
      <c r="E9" s="9">
        <v>0.185</v>
      </c>
      <c r="F9" s="21"/>
      <c r="G9" s="11">
        <f>E9*F9</f>
        <v>0</v>
      </c>
      <c r="H9" s="103"/>
    </row>
    <row r="10" spans="1:8" ht="15.75" thickBot="1" x14ac:dyDescent="0.3">
      <c r="B10" s="7" t="s">
        <v>11</v>
      </c>
      <c r="C10" s="8" t="s">
        <v>12</v>
      </c>
      <c r="D10" s="31" t="s">
        <v>10</v>
      </c>
      <c r="E10" s="9">
        <v>0.185</v>
      </c>
      <c r="F10" s="22"/>
      <c r="G10" s="11">
        <f t="shared" ref="G10:G13" si="0">E10*F10</f>
        <v>0</v>
      </c>
      <c r="H10" s="103"/>
    </row>
    <row r="11" spans="1:8" ht="15.75" thickBot="1" x14ac:dyDescent="0.3">
      <c r="B11" s="7" t="s">
        <v>13</v>
      </c>
      <c r="C11" s="8" t="s">
        <v>14</v>
      </c>
      <c r="D11" s="31" t="s">
        <v>15</v>
      </c>
      <c r="E11" s="9">
        <v>1</v>
      </c>
      <c r="F11" s="22"/>
      <c r="G11" s="11">
        <f t="shared" si="0"/>
        <v>0</v>
      </c>
      <c r="H11" s="103"/>
    </row>
    <row r="12" spans="1:8" ht="15.75" thickBot="1" x14ac:dyDescent="0.3">
      <c r="B12" s="7" t="s">
        <v>16</v>
      </c>
      <c r="C12" s="8" t="s">
        <v>17</v>
      </c>
      <c r="D12" s="31" t="s">
        <v>10</v>
      </c>
      <c r="E12" s="9">
        <v>0.185</v>
      </c>
      <c r="F12" s="22"/>
      <c r="G12" s="11">
        <f t="shared" si="0"/>
        <v>0</v>
      </c>
      <c r="H12" s="103"/>
    </row>
    <row r="13" spans="1:8" ht="15.75" thickBot="1" x14ac:dyDescent="0.3">
      <c r="B13" s="7" t="s">
        <v>18</v>
      </c>
      <c r="C13" s="8" t="s">
        <v>19</v>
      </c>
      <c r="D13" s="31" t="s">
        <v>10</v>
      </c>
      <c r="E13" s="9">
        <v>0.185</v>
      </c>
      <c r="F13" s="22"/>
      <c r="G13" s="11">
        <f t="shared" si="0"/>
        <v>0</v>
      </c>
      <c r="H13" s="104"/>
    </row>
    <row r="14" spans="1:8" ht="15.75" thickBot="1" x14ac:dyDescent="0.3">
      <c r="B14" s="94"/>
      <c r="C14" s="95"/>
      <c r="D14" s="95"/>
      <c r="E14" s="95"/>
      <c r="F14" s="95"/>
      <c r="G14" s="96"/>
      <c r="H14" s="24">
        <f>SUM(G9:G13)</f>
        <v>0</v>
      </c>
    </row>
    <row r="15" spans="1:8" ht="16.5" thickTop="1" thickBot="1" x14ac:dyDescent="0.3">
      <c r="B15" s="5">
        <v>2</v>
      </c>
      <c r="C15" s="10" t="s">
        <v>20</v>
      </c>
      <c r="D15" s="101"/>
      <c r="E15" s="99"/>
      <c r="F15" s="99"/>
      <c r="G15" s="100"/>
      <c r="H15" s="102"/>
    </row>
    <row r="16" spans="1:8" ht="16.5" thickBot="1" x14ac:dyDescent="0.3">
      <c r="B16" s="7" t="s">
        <v>21</v>
      </c>
      <c r="C16" s="8" t="s">
        <v>22</v>
      </c>
      <c r="D16" s="31" t="s">
        <v>91</v>
      </c>
      <c r="E16" s="86">
        <v>223.70769230769233</v>
      </c>
      <c r="F16" s="8"/>
      <c r="G16" s="11">
        <f>E16*F16</f>
        <v>0</v>
      </c>
      <c r="H16" s="103"/>
    </row>
    <row r="17" spans="2:8" ht="16.5" thickBot="1" x14ac:dyDescent="0.3">
      <c r="B17" s="7" t="s">
        <v>23</v>
      </c>
      <c r="C17" s="8" t="s">
        <v>24</v>
      </c>
      <c r="D17" s="31" t="s">
        <v>25</v>
      </c>
      <c r="E17" s="86">
        <v>227.69230769230768</v>
      </c>
      <c r="F17" s="8"/>
      <c r="G17" s="11">
        <f t="shared" ref="G17:G26" si="1">E17*F17</f>
        <v>0</v>
      </c>
      <c r="H17" s="103"/>
    </row>
    <row r="18" spans="2:8" ht="16.5" thickBot="1" x14ac:dyDescent="0.3">
      <c r="B18" s="7" t="s">
        <v>26</v>
      </c>
      <c r="C18" s="8" t="s">
        <v>27</v>
      </c>
      <c r="D18" s="31" t="s">
        <v>91</v>
      </c>
      <c r="E18" s="86">
        <v>290.48794871794871</v>
      </c>
      <c r="F18" s="8"/>
      <c r="G18" s="11">
        <f t="shared" si="1"/>
        <v>0</v>
      </c>
      <c r="H18" s="103"/>
    </row>
    <row r="19" spans="2:8" ht="16.5" thickBot="1" x14ac:dyDescent="0.3">
      <c r="B19" s="7" t="s">
        <v>28</v>
      </c>
      <c r="C19" s="8" t="s">
        <v>29</v>
      </c>
      <c r="D19" s="31" t="s">
        <v>30</v>
      </c>
      <c r="E19" s="86">
        <v>28.46153846153846</v>
      </c>
      <c r="F19" s="8"/>
      <c r="G19" s="11">
        <f t="shared" si="1"/>
        <v>0</v>
      </c>
      <c r="H19" s="103"/>
    </row>
    <row r="20" spans="2:8" ht="16.5" thickBot="1" x14ac:dyDescent="0.3">
      <c r="B20" s="7" t="s">
        <v>31</v>
      </c>
      <c r="C20" s="8" t="s">
        <v>32</v>
      </c>
      <c r="D20" s="31" t="s">
        <v>33</v>
      </c>
      <c r="E20" s="86">
        <v>1118.5384615384614</v>
      </c>
      <c r="F20" s="8"/>
      <c r="G20" s="11">
        <f t="shared" si="1"/>
        <v>0</v>
      </c>
      <c r="H20" s="103"/>
    </row>
    <row r="21" spans="2:8" ht="16.5" thickBot="1" x14ac:dyDescent="0.3">
      <c r="B21" s="7" t="s">
        <v>34</v>
      </c>
      <c r="C21" s="8" t="s">
        <v>35</v>
      </c>
      <c r="D21" s="31" t="s">
        <v>30</v>
      </c>
      <c r="E21" s="86">
        <v>12082.72</v>
      </c>
      <c r="F21" s="8"/>
      <c r="G21" s="11">
        <f t="shared" si="1"/>
        <v>0</v>
      </c>
      <c r="H21" s="103"/>
    </row>
    <row r="22" spans="2:8" ht="16.5" thickBot="1" x14ac:dyDescent="0.3">
      <c r="B22" s="7" t="s">
        <v>36</v>
      </c>
      <c r="C22" s="8" t="s">
        <v>37</v>
      </c>
      <c r="D22" s="31" t="s">
        <v>25</v>
      </c>
      <c r="E22" s="86">
        <v>290.48794871794871</v>
      </c>
      <c r="F22" s="8"/>
      <c r="G22" s="11">
        <f t="shared" si="1"/>
        <v>0</v>
      </c>
      <c r="H22" s="103"/>
    </row>
    <row r="23" spans="2:8" ht="16.5" thickBot="1" x14ac:dyDescent="0.3">
      <c r="B23" s="7">
        <v>6.04</v>
      </c>
      <c r="C23" s="8" t="s">
        <v>39</v>
      </c>
      <c r="D23" s="31" t="s">
        <v>40</v>
      </c>
      <c r="E23" s="86">
        <v>290.48794871794871</v>
      </c>
      <c r="F23" s="8"/>
      <c r="G23" s="11">
        <f t="shared" si="1"/>
        <v>0</v>
      </c>
      <c r="H23" s="103"/>
    </row>
    <row r="24" spans="2:8" ht="16.5" thickBot="1" x14ac:dyDescent="0.3">
      <c r="B24" s="7" t="s">
        <v>41</v>
      </c>
      <c r="C24" s="8" t="s">
        <v>42</v>
      </c>
      <c r="D24" s="31" t="s">
        <v>40</v>
      </c>
      <c r="E24" s="86">
        <v>28.46153846153846</v>
      </c>
      <c r="F24" s="8"/>
      <c r="G24" s="11">
        <f t="shared" si="1"/>
        <v>0</v>
      </c>
      <c r="H24" s="103"/>
    </row>
    <row r="25" spans="2:8" ht="16.5" thickBot="1" x14ac:dyDescent="0.3">
      <c r="B25" s="7" t="s">
        <v>43</v>
      </c>
      <c r="C25" s="8" t="s">
        <v>44</v>
      </c>
      <c r="D25" s="31" t="s">
        <v>91</v>
      </c>
      <c r="E25" s="86">
        <v>16.77807692307692</v>
      </c>
      <c r="F25" s="8"/>
      <c r="G25" s="11">
        <f t="shared" si="1"/>
        <v>0</v>
      </c>
      <c r="H25" s="103"/>
    </row>
    <row r="26" spans="2:8" ht="16.5" thickBot="1" x14ac:dyDescent="0.3">
      <c r="B26" s="7">
        <v>2.11</v>
      </c>
      <c r="C26" s="8" t="s">
        <v>46</v>
      </c>
      <c r="D26" s="31" t="s">
        <v>91</v>
      </c>
      <c r="E26" s="86">
        <v>23.053846153846152</v>
      </c>
      <c r="F26" s="8"/>
      <c r="G26" s="11">
        <f t="shared" si="1"/>
        <v>0</v>
      </c>
      <c r="H26" s="104"/>
    </row>
    <row r="27" spans="2:8" ht="9.9499999999999993" customHeight="1" thickBot="1" x14ac:dyDescent="0.3">
      <c r="B27" s="94"/>
      <c r="C27" s="95"/>
      <c r="D27" s="95"/>
      <c r="E27" s="95"/>
      <c r="F27" s="95"/>
      <c r="G27" s="96"/>
      <c r="H27" s="24">
        <f>SUM(G16:G26)</f>
        <v>0</v>
      </c>
    </row>
    <row r="28" spans="2:8" ht="16.5" thickTop="1" thickBot="1" x14ac:dyDescent="0.3">
      <c r="B28" s="5">
        <v>3</v>
      </c>
      <c r="C28" s="10" t="s">
        <v>47</v>
      </c>
      <c r="D28" s="105"/>
      <c r="E28" s="95"/>
      <c r="F28" s="95"/>
      <c r="G28" s="96"/>
      <c r="H28" s="102"/>
    </row>
    <row r="29" spans="2:8" ht="29.25" thickBot="1" x14ac:dyDescent="0.3">
      <c r="B29" s="7" t="s">
        <v>48</v>
      </c>
      <c r="C29" s="12" t="s">
        <v>49</v>
      </c>
      <c r="D29" s="31" t="s">
        <v>33</v>
      </c>
      <c r="E29" s="11">
        <f>185*6</f>
        <v>1110</v>
      </c>
      <c r="F29" s="11"/>
      <c r="G29" s="11">
        <f>E29*F29</f>
        <v>0</v>
      </c>
      <c r="H29" s="104"/>
    </row>
    <row r="30" spans="2:8" ht="9.9499999999999993" customHeight="1" thickBot="1" x14ac:dyDescent="0.3">
      <c r="B30" s="98"/>
      <c r="C30" s="99"/>
      <c r="D30" s="99"/>
      <c r="E30" s="99"/>
      <c r="F30" s="99"/>
      <c r="G30" s="100"/>
      <c r="H30" s="25">
        <f>G29</f>
        <v>0</v>
      </c>
    </row>
    <row r="31" spans="2:8" ht="16.5" thickTop="1" thickBot="1" x14ac:dyDescent="0.3">
      <c r="B31" s="5">
        <v>6</v>
      </c>
      <c r="C31" s="10" t="s">
        <v>56</v>
      </c>
      <c r="D31" s="101"/>
      <c r="E31" s="99"/>
      <c r="F31" s="99"/>
      <c r="G31" s="100"/>
      <c r="H31" s="102"/>
    </row>
    <row r="32" spans="2:8" ht="15.75" thickBot="1" x14ac:dyDescent="0.3">
      <c r="B32" s="7" t="s">
        <v>57</v>
      </c>
      <c r="C32" s="8" t="s">
        <v>58</v>
      </c>
      <c r="D32" s="31" t="s">
        <v>59</v>
      </c>
      <c r="E32" s="11">
        <v>370</v>
      </c>
      <c r="F32" s="8"/>
      <c r="G32" s="11">
        <f>E32*F32</f>
        <v>0</v>
      </c>
      <c r="H32" s="103"/>
    </row>
    <row r="33" spans="2:8" ht="16.5" thickBot="1" x14ac:dyDescent="0.3">
      <c r="B33" s="7" t="s">
        <v>60</v>
      </c>
      <c r="C33" s="8" t="s">
        <v>61</v>
      </c>
      <c r="D33" s="31" t="s">
        <v>53</v>
      </c>
      <c r="E33" s="9">
        <v>33</v>
      </c>
      <c r="F33" s="11"/>
      <c r="G33" s="11">
        <f t="shared" ref="G33:G34" si="2">E33*F33</f>
        <v>0</v>
      </c>
      <c r="H33" s="103"/>
    </row>
    <row r="34" spans="2:8" ht="16.5" thickBot="1" x14ac:dyDescent="0.3">
      <c r="B34" s="7" t="s">
        <v>62</v>
      </c>
      <c r="C34" s="8" t="s">
        <v>63</v>
      </c>
      <c r="D34" s="31" t="s">
        <v>33</v>
      </c>
      <c r="E34" s="9">
        <f>(185*0.7)*2</f>
        <v>259</v>
      </c>
      <c r="F34" s="8"/>
      <c r="G34" s="11">
        <f t="shared" si="2"/>
        <v>0</v>
      </c>
      <c r="H34" s="104"/>
    </row>
    <row r="35" spans="2:8" ht="9.9499999999999993" customHeight="1" thickBot="1" x14ac:dyDescent="0.3">
      <c r="B35" s="98"/>
      <c r="C35" s="99"/>
      <c r="D35" s="99"/>
      <c r="E35" s="99"/>
      <c r="F35" s="99"/>
      <c r="G35" s="100"/>
      <c r="H35" s="24">
        <f>SUM(G32:G34)</f>
        <v>0</v>
      </c>
    </row>
    <row r="36" spans="2:8" ht="15.75" thickBot="1" x14ac:dyDescent="0.3">
      <c r="B36" s="30" t="s">
        <v>65</v>
      </c>
      <c r="C36" s="14" t="s">
        <v>66</v>
      </c>
      <c r="D36" s="31" t="s">
        <v>15</v>
      </c>
      <c r="E36" s="9">
        <v>1</v>
      </c>
      <c r="F36" s="21"/>
      <c r="G36" s="83">
        <f>E36*F36</f>
        <v>0</v>
      </c>
      <c r="H36" s="85"/>
    </row>
    <row r="37" spans="2:8" ht="15.75" thickBot="1" x14ac:dyDescent="0.3">
      <c r="B37" s="94"/>
      <c r="C37" s="95"/>
      <c r="D37" s="95"/>
      <c r="E37" s="95"/>
      <c r="F37" s="95"/>
      <c r="G37" s="96"/>
      <c r="H37" s="25"/>
    </row>
    <row r="38" spans="2:8" ht="9.9499999999999993" customHeight="1" thickBot="1" x14ac:dyDescent="0.3">
      <c r="B38" s="1"/>
      <c r="C38" s="1"/>
      <c r="D38" s="1"/>
      <c r="E38" s="1"/>
      <c r="F38" s="1"/>
      <c r="G38" s="1"/>
      <c r="H38" s="1"/>
    </row>
    <row r="39" spans="2:8" ht="15.75" thickBot="1" x14ac:dyDescent="0.3">
      <c r="B39" s="94" t="s">
        <v>67</v>
      </c>
      <c r="C39" s="95"/>
      <c r="D39" s="95"/>
      <c r="E39" s="95"/>
      <c r="F39" s="95"/>
      <c r="G39" s="97"/>
      <c r="H39" s="26">
        <f>SUM(H8:H36)</f>
        <v>0</v>
      </c>
    </row>
    <row r="40" spans="2:8" ht="9.9499999999999993" customHeight="1" thickBot="1" x14ac:dyDescent="0.3">
      <c r="B40" s="1"/>
      <c r="C40" s="1"/>
      <c r="D40" s="1"/>
      <c r="E40" s="1"/>
      <c r="F40" s="1"/>
      <c r="G40" s="1"/>
      <c r="H40" s="1"/>
    </row>
    <row r="41" spans="2:8" ht="15.75" thickBot="1" x14ac:dyDescent="0.3">
      <c r="B41" s="1"/>
      <c r="C41" s="15" t="s">
        <v>68</v>
      </c>
      <c r="D41" s="33"/>
      <c r="E41" s="16"/>
      <c r="F41" s="16"/>
      <c r="G41" s="16"/>
      <c r="H41" s="16"/>
    </row>
    <row r="42" spans="2:8" ht="15.75" thickBot="1" x14ac:dyDescent="0.3">
      <c r="B42" s="1"/>
      <c r="C42" s="14" t="s">
        <v>69</v>
      </c>
      <c r="D42" s="31"/>
      <c r="E42" s="8"/>
      <c r="F42" s="17">
        <v>0.1</v>
      </c>
      <c r="G42" s="11">
        <f>H42*F42</f>
        <v>0</v>
      </c>
      <c r="H42" s="29">
        <f>H39</f>
        <v>0</v>
      </c>
    </row>
    <row r="43" spans="2:8" ht="15.75" thickBot="1" x14ac:dyDescent="0.3">
      <c r="B43" s="1"/>
      <c r="C43" s="14" t="s">
        <v>70</v>
      </c>
      <c r="D43" s="31"/>
      <c r="E43" s="8"/>
      <c r="F43" s="17">
        <v>3.5000000000000003E-2</v>
      </c>
      <c r="G43" s="11">
        <f t="shared" ref="G43:G49" si="3">H43*F43</f>
        <v>0</v>
      </c>
      <c r="H43" s="29">
        <f>H39</f>
        <v>0</v>
      </c>
    </row>
    <row r="44" spans="2:8" ht="15.75" thickBot="1" x14ac:dyDescent="0.3">
      <c r="B44" s="1"/>
      <c r="C44" s="14" t="s">
        <v>71</v>
      </c>
      <c r="D44" s="31"/>
      <c r="E44" s="8"/>
      <c r="F44" s="17">
        <v>0.18</v>
      </c>
      <c r="G44" s="11">
        <f>G42*F44</f>
        <v>0</v>
      </c>
      <c r="H44" s="29">
        <f>H39</f>
        <v>0</v>
      </c>
    </row>
    <row r="45" spans="2:8" ht="15.75" thickBot="1" x14ac:dyDescent="0.3">
      <c r="B45" s="1"/>
      <c r="C45" s="14" t="s">
        <v>72</v>
      </c>
      <c r="D45" s="31"/>
      <c r="E45" s="8"/>
      <c r="F45" s="17">
        <v>3.5000000000000003E-2</v>
      </c>
      <c r="G45" s="11">
        <f t="shared" si="3"/>
        <v>0</v>
      </c>
      <c r="H45" s="29">
        <f>H39</f>
        <v>0</v>
      </c>
    </row>
    <row r="46" spans="2:8" ht="15.75" thickBot="1" x14ac:dyDescent="0.3">
      <c r="B46" s="1"/>
      <c r="C46" s="14" t="s">
        <v>73</v>
      </c>
      <c r="D46" s="31"/>
      <c r="E46" s="8"/>
      <c r="F46" s="17">
        <v>0.01</v>
      </c>
      <c r="G46" s="11">
        <f t="shared" si="3"/>
        <v>0</v>
      </c>
      <c r="H46" s="29">
        <f>H39</f>
        <v>0</v>
      </c>
    </row>
    <row r="47" spans="2:8" ht="15.75" thickBot="1" x14ac:dyDescent="0.3">
      <c r="B47" s="18"/>
      <c r="C47" s="14" t="s">
        <v>74</v>
      </c>
      <c r="D47" s="31"/>
      <c r="E47" s="8"/>
      <c r="F47" s="19">
        <v>0.02</v>
      </c>
      <c r="G47" s="11">
        <f t="shared" si="3"/>
        <v>0</v>
      </c>
      <c r="H47" s="29">
        <f>H39</f>
        <v>0</v>
      </c>
    </row>
    <row r="48" spans="2:8" ht="15.75" thickBot="1" x14ac:dyDescent="0.3">
      <c r="B48" s="1"/>
      <c r="C48" s="14" t="s">
        <v>75</v>
      </c>
      <c r="D48" s="31"/>
      <c r="E48" s="8"/>
      <c r="F48" s="17">
        <v>1E-3</v>
      </c>
      <c r="G48" s="11">
        <f t="shared" si="3"/>
        <v>0</v>
      </c>
      <c r="H48" s="29">
        <f>H39</f>
        <v>0</v>
      </c>
    </row>
    <row r="49" spans="2:8" ht="15.75" thickBot="1" x14ac:dyDescent="0.3">
      <c r="B49" s="1"/>
      <c r="C49" s="14" t="s">
        <v>76</v>
      </c>
      <c r="D49" s="31"/>
      <c r="E49" s="8"/>
      <c r="F49" s="17">
        <v>0.05</v>
      </c>
      <c r="G49" s="11">
        <f t="shared" si="3"/>
        <v>0</v>
      </c>
      <c r="H49" s="87">
        <f>H39</f>
        <v>0</v>
      </c>
    </row>
    <row r="50" spans="2:8" ht="16.5" thickTop="1" thickBot="1" x14ac:dyDescent="0.3">
      <c r="B50" s="18" t="s">
        <v>77</v>
      </c>
      <c r="C50" s="98" t="s">
        <v>92</v>
      </c>
      <c r="D50" s="99"/>
      <c r="E50" s="99"/>
      <c r="F50" s="99"/>
      <c r="G50" s="100"/>
      <c r="H50" s="27">
        <f>SUM(G42:G49)</f>
        <v>0</v>
      </c>
    </row>
    <row r="51" spans="2:8" ht="15.75" thickBot="1" x14ac:dyDescent="0.3">
      <c r="B51" s="1"/>
      <c r="C51" s="1"/>
      <c r="D51" s="1"/>
      <c r="E51" s="28"/>
      <c r="F51" s="1"/>
      <c r="G51" s="1"/>
      <c r="H51" s="1"/>
    </row>
    <row r="52" spans="2:8" ht="15.75" thickBot="1" x14ac:dyDescent="0.3">
      <c r="B52" s="94" t="s">
        <v>78</v>
      </c>
      <c r="C52" s="95"/>
      <c r="D52" s="95"/>
      <c r="E52" s="95"/>
      <c r="F52" s="95"/>
      <c r="G52" s="97"/>
      <c r="H52" s="26">
        <f>H39+H50</f>
        <v>0</v>
      </c>
    </row>
    <row r="53" spans="2:8" x14ac:dyDescent="0.25">
      <c r="B53" s="20"/>
    </row>
  </sheetData>
  <mergeCells count="22">
    <mergeCell ref="B37:G37"/>
    <mergeCell ref="B39:G39"/>
    <mergeCell ref="C50:G50"/>
    <mergeCell ref="B52:G52"/>
    <mergeCell ref="D28:G28"/>
    <mergeCell ref="H28:H29"/>
    <mergeCell ref="B30:G30"/>
    <mergeCell ref="D31:G31"/>
    <mergeCell ref="H31:H34"/>
    <mergeCell ref="B35:G35"/>
    <mergeCell ref="B27:G27"/>
    <mergeCell ref="B1:H1"/>
    <mergeCell ref="B2:H2"/>
    <mergeCell ref="B3:F3"/>
    <mergeCell ref="B4:D4"/>
    <mergeCell ref="B5:G5"/>
    <mergeCell ref="B6:H6"/>
    <mergeCell ref="D8:G8"/>
    <mergeCell ref="H8:H13"/>
    <mergeCell ref="B14:G14"/>
    <mergeCell ref="D15:G15"/>
    <mergeCell ref="H15:H26"/>
  </mergeCells>
  <pageMargins left="0.7" right="0.7" top="0.75" bottom="0.75" header="0.3" footer="0.3"/>
  <pageSetup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F549F-7263-484D-85F3-FF3705517104}">
  <sheetPr>
    <pageSetUpPr fitToPage="1"/>
  </sheetPr>
  <dimension ref="A1:H53"/>
  <sheetViews>
    <sheetView showGridLines="0" view="pageBreakPreview" topLeftCell="B1" zoomScale="85" zoomScaleNormal="70" zoomScaleSheetLayoutView="85" workbookViewId="0">
      <selection activeCell="D33" sqref="D33"/>
    </sheetView>
  </sheetViews>
  <sheetFormatPr baseColWidth="10" defaultColWidth="10.7109375" defaultRowHeight="15" x14ac:dyDescent="0.25"/>
  <cols>
    <col min="1" max="1" width="6.7109375" customWidth="1"/>
    <col min="3" max="3" width="41.28515625" customWidth="1"/>
    <col min="4" max="4" width="14.5703125" customWidth="1"/>
    <col min="5" max="5" width="13.28515625" customWidth="1"/>
    <col min="6" max="6" width="12.7109375" customWidth="1"/>
    <col min="7" max="7" width="14.85546875" customWidth="1"/>
    <col min="8" max="8" width="12.85546875" bestFit="1" customWidth="1"/>
  </cols>
  <sheetData>
    <row r="1" spans="1:8" ht="20.25" x14ac:dyDescent="0.25">
      <c r="B1" s="107" t="s">
        <v>86</v>
      </c>
      <c r="C1" s="108"/>
      <c r="D1" s="108"/>
      <c r="E1" s="108"/>
      <c r="F1" s="108"/>
      <c r="G1" s="108"/>
      <c r="H1" s="109"/>
    </row>
    <row r="2" spans="1:8" ht="15.75" x14ac:dyDescent="0.25">
      <c r="B2" s="112" t="s">
        <v>154</v>
      </c>
      <c r="C2" s="113"/>
      <c r="D2" s="113"/>
      <c r="E2" s="113"/>
      <c r="F2" s="113"/>
      <c r="G2" s="113"/>
      <c r="H2" s="117"/>
    </row>
    <row r="3" spans="1:8" ht="15.75" x14ac:dyDescent="0.25">
      <c r="B3" s="112" t="s">
        <v>155</v>
      </c>
      <c r="C3" s="113"/>
      <c r="D3" s="113"/>
      <c r="E3" s="113"/>
      <c r="F3" s="113"/>
      <c r="G3" s="1"/>
      <c r="H3" s="32"/>
    </row>
    <row r="4" spans="1:8" ht="15.75" x14ac:dyDescent="0.25">
      <c r="B4" s="112" t="s">
        <v>156</v>
      </c>
      <c r="C4" s="113"/>
      <c r="D4" s="113"/>
      <c r="E4" s="1"/>
      <c r="F4" s="1"/>
      <c r="G4" s="1"/>
      <c r="H4" s="32"/>
    </row>
    <row r="5" spans="1:8" ht="15.75" x14ac:dyDescent="0.25">
      <c r="B5" s="112" t="s">
        <v>90</v>
      </c>
      <c r="C5" s="113"/>
      <c r="D5" s="113"/>
      <c r="E5" s="113"/>
      <c r="F5" s="113"/>
      <c r="G5" s="113"/>
      <c r="H5" s="32"/>
    </row>
    <row r="6" spans="1:8" ht="9.9499999999999993" customHeight="1" thickBot="1" x14ac:dyDescent="0.3">
      <c r="A6" t="s">
        <v>77</v>
      </c>
      <c r="B6" s="114"/>
      <c r="C6" s="115"/>
      <c r="D6" s="115"/>
      <c r="E6" s="115"/>
      <c r="F6" s="115"/>
      <c r="G6" s="115"/>
      <c r="H6" s="116"/>
    </row>
    <row r="7" spans="1:8" ht="15.75" thickBot="1" x14ac:dyDescent="0.3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</row>
    <row r="8" spans="1:8" ht="16.5" thickTop="1" thickBot="1" x14ac:dyDescent="0.3">
      <c r="B8" s="5">
        <v>1</v>
      </c>
      <c r="C8" s="6" t="s">
        <v>7</v>
      </c>
      <c r="D8" s="101"/>
      <c r="E8" s="99"/>
      <c r="F8" s="99"/>
      <c r="G8" s="100"/>
      <c r="H8" s="106"/>
    </row>
    <row r="9" spans="1:8" ht="15.75" thickBot="1" x14ac:dyDescent="0.3">
      <c r="B9" s="7" t="s">
        <v>8</v>
      </c>
      <c r="C9" s="8" t="s">
        <v>9</v>
      </c>
      <c r="D9" s="31" t="s">
        <v>10</v>
      </c>
      <c r="E9" s="9">
        <v>4.4999999999999998E-2</v>
      </c>
      <c r="F9" s="21"/>
      <c r="G9" s="11">
        <f>E9*F9</f>
        <v>0</v>
      </c>
      <c r="H9" s="103"/>
    </row>
    <row r="10" spans="1:8" ht="15.75" thickBot="1" x14ac:dyDescent="0.3">
      <c r="B10" s="7" t="s">
        <v>11</v>
      </c>
      <c r="C10" s="8" t="s">
        <v>12</v>
      </c>
      <c r="D10" s="31" t="s">
        <v>10</v>
      </c>
      <c r="E10" s="9">
        <v>4.4999999999999998E-2</v>
      </c>
      <c r="F10" s="22"/>
      <c r="G10" s="11">
        <f t="shared" ref="G10:G13" si="0">E10*F10</f>
        <v>0</v>
      </c>
      <c r="H10" s="103"/>
    </row>
    <row r="11" spans="1:8" ht="15.75" thickBot="1" x14ac:dyDescent="0.3">
      <c r="B11" s="7" t="s">
        <v>13</v>
      </c>
      <c r="C11" s="8" t="s">
        <v>14</v>
      </c>
      <c r="D11" s="31" t="s">
        <v>15</v>
      </c>
      <c r="E11" s="9">
        <v>1</v>
      </c>
      <c r="F11" s="22"/>
      <c r="G11" s="11">
        <f t="shared" si="0"/>
        <v>0</v>
      </c>
      <c r="H11" s="103"/>
    </row>
    <row r="12" spans="1:8" ht="15.75" thickBot="1" x14ac:dyDescent="0.3">
      <c r="B12" s="7" t="s">
        <v>16</v>
      </c>
      <c r="C12" s="8" t="s">
        <v>17</v>
      </c>
      <c r="D12" s="31" t="s">
        <v>10</v>
      </c>
      <c r="E12" s="9">
        <v>4.4999999999999998E-2</v>
      </c>
      <c r="F12" s="22"/>
      <c r="G12" s="11">
        <f t="shared" si="0"/>
        <v>0</v>
      </c>
      <c r="H12" s="103"/>
    </row>
    <row r="13" spans="1:8" ht="15.75" thickBot="1" x14ac:dyDescent="0.3">
      <c r="B13" s="7" t="s">
        <v>18</v>
      </c>
      <c r="C13" s="8" t="s">
        <v>19</v>
      </c>
      <c r="D13" s="31" t="s">
        <v>10</v>
      </c>
      <c r="E13" s="9">
        <v>4.4999999999999998E-2</v>
      </c>
      <c r="F13" s="22"/>
      <c r="G13" s="11">
        <f t="shared" si="0"/>
        <v>0</v>
      </c>
      <c r="H13" s="104"/>
    </row>
    <row r="14" spans="1:8" ht="15.75" thickBot="1" x14ac:dyDescent="0.3">
      <c r="B14" s="94"/>
      <c r="C14" s="95"/>
      <c r="D14" s="95"/>
      <c r="E14" s="95"/>
      <c r="F14" s="95"/>
      <c r="G14" s="96"/>
      <c r="H14" s="24">
        <f>SUM(G9:G13)</f>
        <v>0</v>
      </c>
    </row>
    <row r="15" spans="1:8" ht="16.5" thickTop="1" thickBot="1" x14ac:dyDescent="0.3">
      <c r="B15" s="5">
        <v>2</v>
      </c>
      <c r="C15" s="10" t="s">
        <v>20</v>
      </c>
      <c r="D15" s="101"/>
      <c r="E15" s="99"/>
      <c r="F15" s="99"/>
      <c r="G15" s="100"/>
      <c r="H15" s="102"/>
    </row>
    <row r="16" spans="1:8" ht="16.5" thickBot="1" x14ac:dyDescent="0.3">
      <c r="B16" s="7" t="s">
        <v>21</v>
      </c>
      <c r="C16" s="8" t="s">
        <v>22</v>
      </c>
      <c r="D16" s="31" t="s">
        <v>91</v>
      </c>
      <c r="E16" s="86">
        <v>54.415384615384617</v>
      </c>
      <c r="F16" s="8"/>
      <c r="G16" s="11">
        <f>E16*F16</f>
        <v>0</v>
      </c>
      <c r="H16" s="103"/>
    </row>
    <row r="17" spans="2:8" ht="16.5" thickBot="1" x14ac:dyDescent="0.3">
      <c r="B17" s="7" t="s">
        <v>23</v>
      </c>
      <c r="C17" s="8" t="s">
        <v>24</v>
      </c>
      <c r="D17" s="31" t="s">
        <v>25</v>
      </c>
      <c r="E17" s="86">
        <v>55.38461538461538</v>
      </c>
      <c r="F17" s="8"/>
      <c r="G17" s="11">
        <f t="shared" ref="G17:G26" si="1">E17*F17</f>
        <v>0</v>
      </c>
      <c r="H17" s="103"/>
    </row>
    <row r="18" spans="2:8" ht="16.5" thickBot="1" x14ac:dyDescent="0.3">
      <c r="B18" s="7" t="s">
        <v>26</v>
      </c>
      <c r="C18" s="8" t="s">
        <v>27</v>
      </c>
      <c r="D18" s="31" t="s">
        <v>91</v>
      </c>
      <c r="E18" s="86">
        <v>70.65923076923076</v>
      </c>
      <c r="F18" s="8"/>
      <c r="G18" s="11">
        <f t="shared" si="1"/>
        <v>0</v>
      </c>
      <c r="H18" s="103"/>
    </row>
    <row r="19" spans="2:8" ht="16.5" thickBot="1" x14ac:dyDescent="0.3">
      <c r="B19" s="7" t="s">
        <v>28</v>
      </c>
      <c r="C19" s="8" t="s">
        <v>29</v>
      </c>
      <c r="D19" s="31" t="s">
        <v>30</v>
      </c>
      <c r="E19" s="86">
        <v>6.9230769230769225</v>
      </c>
      <c r="F19" s="8"/>
      <c r="G19" s="11">
        <f t="shared" si="1"/>
        <v>0</v>
      </c>
      <c r="H19" s="103"/>
    </row>
    <row r="20" spans="2:8" ht="16.5" thickBot="1" x14ac:dyDescent="0.3">
      <c r="B20" s="7" t="s">
        <v>31</v>
      </c>
      <c r="C20" s="8" t="s">
        <v>32</v>
      </c>
      <c r="D20" s="31" t="s">
        <v>33</v>
      </c>
      <c r="E20" s="86">
        <v>272.07692307692309</v>
      </c>
      <c r="F20" s="8"/>
      <c r="G20" s="11">
        <f t="shared" si="1"/>
        <v>0</v>
      </c>
      <c r="H20" s="103"/>
    </row>
    <row r="21" spans="2:8" ht="16.5" thickBot="1" x14ac:dyDescent="0.3">
      <c r="B21" s="7" t="s">
        <v>34</v>
      </c>
      <c r="C21" s="8" t="s">
        <v>35</v>
      </c>
      <c r="D21" s="31" t="s">
        <v>30</v>
      </c>
      <c r="E21" s="86">
        <v>2939.04</v>
      </c>
      <c r="F21" s="8"/>
      <c r="G21" s="11">
        <f t="shared" si="1"/>
        <v>0</v>
      </c>
      <c r="H21" s="103"/>
    </row>
    <row r="22" spans="2:8" ht="16.5" thickBot="1" x14ac:dyDescent="0.3">
      <c r="B22" s="7" t="s">
        <v>36</v>
      </c>
      <c r="C22" s="8" t="s">
        <v>37</v>
      </c>
      <c r="D22" s="31" t="s">
        <v>25</v>
      </c>
      <c r="E22" s="86">
        <v>70.65923076923076</v>
      </c>
      <c r="F22" s="8"/>
      <c r="G22" s="11">
        <f t="shared" si="1"/>
        <v>0</v>
      </c>
      <c r="H22" s="103"/>
    </row>
    <row r="23" spans="2:8" ht="16.5" thickBot="1" x14ac:dyDescent="0.3">
      <c r="B23" s="7">
        <v>6.04</v>
      </c>
      <c r="C23" s="8" t="s">
        <v>39</v>
      </c>
      <c r="D23" s="31" t="s">
        <v>40</v>
      </c>
      <c r="E23" s="86">
        <v>70.65923076923076</v>
      </c>
      <c r="F23" s="8"/>
      <c r="G23" s="11">
        <f t="shared" si="1"/>
        <v>0</v>
      </c>
      <c r="H23" s="103"/>
    </row>
    <row r="24" spans="2:8" ht="16.5" thickBot="1" x14ac:dyDescent="0.3">
      <c r="B24" s="7" t="s">
        <v>41</v>
      </c>
      <c r="C24" s="8" t="s">
        <v>42</v>
      </c>
      <c r="D24" s="31" t="s">
        <v>40</v>
      </c>
      <c r="E24" s="86">
        <v>6.9230769230769225</v>
      </c>
      <c r="F24" s="8"/>
      <c r="G24" s="11">
        <f t="shared" si="1"/>
        <v>0</v>
      </c>
      <c r="H24" s="103"/>
    </row>
    <row r="25" spans="2:8" ht="16.5" thickBot="1" x14ac:dyDescent="0.3">
      <c r="B25" s="7" t="s">
        <v>43</v>
      </c>
      <c r="C25" s="8" t="s">
        <v>44</v>
      </c>
      <c r="D25" s="31" t="s">
        <v>91</v>
      </c>
      <c r="E25" s="86">
        <v>4.0811538461538452</v>
      </c>
      <c r="F25" s="8"/>
      <c r="G25" s="11">
        <f t="shared" si="1"/>
        <v>0</v>
      </c>
      <c r="H25" s="103"/>
    </row>
    <row r="26" spans="2:8" ht="16.5" thickBot="1" x14ac:dyDescent="0.3">
      <c r="B26" s="7">
        <v>2.11</v>
      </c>
      <c r="C26" s="8" t="s">
        <v>46</v>
      </c>
      <c r="D26" s="31" t="s">
        <v>91</v>
      </c>
      <c r="E26" s="86">
        <v>5.6076923076923073</v>
      </c>
      <c r="F26" s="8"/>
      <c r="G26" s="11">
        <f t="shared" si="1"/>
        <v>0</v>
      </c>
      <c r="H26" s="104"/>
    </row>
    <row r="27" spans="2:8" ht="9.9499999999999993" customHeight="1" thickBot="1" x14ac:dyDescent="0.3">
      <c r="B27" s="94"/>
      <c r="C27" s="95"/>
      <c r="D27" s="95"/>
      <c r="E27" s="95"/>
      <c r="F27" s="95"/>
      <c r="G27" s="96"/>
      <c r="H27" s="24">
        <f>SUM(G16:G26)</f>
        <v>0</v>
      </c>
    </row>
    <row r="28" spans="2:8" ht="16.5" thickTop="1" thickBot="1" x14ac:dyDescent="0.3">
      <c r="B28" s="5">
        <v>3</v>
      </c>
      <c r="C28" s="10" t="s">
        <v>47</v>
      </c>
      <c r="D28" s="105"/>
      <c r="E28" s="95"/>
      <c r="F28" s="95"/>
      <c r="G28" s="96"/>
      <c r="H28" s="102"/>
    </row>
    <row r="29" spans="2:8" ht="29.25" thickBot="1" x14ac:dyDescent="0.3">
      <c r="B29" s="7" t="s">
        <v>48</v>
      </c>
      <c r="C29" s="12" t="s">
        <v>49</v>
      </c>
      <c r="D29" s="31" t="s">
        <v>33</v>
      </c>
      <c r="E29" s="11">
        <v>315</v>
      </c>
      <c r="F29" s="11"/>
      <c r="G29" s="11">
        <f>E29*F29</f>
        <v>0</v>
      </c>
      <c r="H29" s="104"/>
    </row>
    <row r="30" spans="2:8" ht="9.9499999999999993" customHeight="1" thickBot="1" x14ac:dyDescent="0.3">
      <c r="B30" s="98"/>
      <c r="C30" s="99"/>
      <c r="D30" s="99"/>
      <c r="E30" s="99"/>
      <c r="F30" s="99"/>
      <c r="G30" s="100"/>
      <c r="H30" s="25">
        <f>G29</f>
        <v>0</v>
      </c>
    </row>
    <row r="31" spans="2:8" ht="16.5" thickTop="1" thickBot="1" x14ac:dyDescent="0.3">
      <c r="B31" s="5">
        <v>6</v>
      </c>
      <c r="C31" s="10" t="s">
        <v>56</v>
      </c>
      <c r="D31" s="101"/>
      <c r="E31" s="99"/>
      <c r="F31" s="99"/>
      <c r="G31" s="100"/>
      <c r="H31" s="102"/>
    </row>
    <row r="32" spans="2:8" ht="15.75" thickBot="1" x14ac:dyDescent="0.3">
      <c r="B32" s="7" t="s">
        <v>57</v>
      </c>
      <c r="C32" s="8" t="s">
        <v>58</v>
      </c>
      <c r="D32" s="31" t="s">
        <v>59</v>
      </c>
      <c r="E32" s="11">
        <v>90</v>
      </c>
      <c r="F32" s="8"/>
      <c r="G32" s="11">
        <f>E32*F32</f>
        <v>0</v>
      </c>
      <c r="H32" s="103"/>
    </row>
    <row r="33" spans="2:8" ht="16.5" thickBot="1" x14ac:dyDescent="0.3">
      <c r="B33" s="7" t="s">
        <v>60</v>
      </c>
      <c r="C33" s="8" t="s">
        <v>61</v>
      </c>
      <c r="D33" s="31" t="s">
        <v>53</v>
      </c>
      <c r="E33" s="9">
        <v>8.1</v>
      </c>
      <c r="F33" s="11"/>
      <c r="G33" s="11">
        <f t="shared" ref="G33:G34" si="2">E33*F33</f>
        <v>0</v>
      </c>
      <c r="H33" s="103"/>
    </row>
    <row r="34" spans="2:8" ht="16.5" thickBot="1" x14ac:dyDescent="0.3">
      <c r="B34" s="7" t="s">
        <v>62</v>
      </c>
      <c r="C34" s="8" t="s">
        <v>63</v>
      </c>
      <c r="D34" s="31" t="s">
        <v>33</v>
      </c>
      <c r="E34" s="9">
        <v>90</v>
      </c>
      <c r="F34" s="8"/>
      <c r="G34" s="11">
        <f t="shared" si="2"/>
        <v>0</v>
      </c>
      <c r="H34" s="104"/>
    </row>
    <row r="35" spans="2:8" ht="9.9499999999999993" customHeight="1" thickBot="1" x14ac:dyDescent="0.3">
      <c r="B35" s="98"/>
      <c r="C35" s="99"/>
      <c r="D35" s="99"/>
      <c r="E35" s="99"/>
      <c r="F35" s="99"/>
      <c r="G35" s="100"/>
      <c r="H35" s="24">
        <f>SUM(G32:G34)</f>
        <v>0</v>
      </c>
    </row>
    <row r="36" spans="2:8" ht="15.75" thickBot="1" x14ac:dyDescent="0.3">
      <c r="B36" s="30" t="s">
        <v>65</v>
      </c>
      <c r="C36" s="14" t="s">
        <v>66</v>
      </c>
      <c r="D36" s="31" t="s">
        <v>15</v>
      </c>
      <c r="E36" s="9">
        <v>1</v>
      </c>
      <c r="F36" s="21"/>
      <c r="G36" s="83"/>
      <c r="H36" s="85"/>
    </row>
    <row r="37" spans="2:8" ht="15.75" thickBot="1" x14ac:dyDescent="0.3">
      <c r="B37" s="94"/>
      <c r="C37" s="95"/>
      <c r="D37" s="95"/>
      <c r="E37" s="95"/>
      <c r="F37" s="95"/>
      <c r="G37" s="96"/>
      <c r="H37" s="25"/>
    </row>
    <row r="38" spans="2:8" ht="9.9499999999999993" customHeight="1" thickBot="1" x14ac:dyDescent="0.3">
      <c r="B38" s="1"/>
      <c r="C38" s="1"/>
      <c r="D38" s="1"/>
      <c r="E38" s="1"/>
      <c r="F38" s="1"/>
      <c r="G38" s="1"/>
      <c r="H38" s="1"/>
    </row>
    <row r="39" spans="2:8" ht="15.75" thickBot="1" x14ac:dyDescent="0.3">
      <c r="B39" s="94" t="s">
        <v>67</v>
      </c>
      <c r="C39" s="95"/>
      <c r="D39" s="95"/>
      <c r="E39" s="95"/>
      <c r="F39" s="95"/>
      <c r="G39" s="97"/>
      <c r="H39" s="26">
        <f>SUM(H8:H36)</f>
        <v>0</v>
      </c>
    </row>
    <row r="40" spans="2:8" ht="9.9499999999999993" customHeight="1" thickBot="1" x14ac:dyDescent="0.3">
      <c r="B40" s="1"/>
      <c r="C40" s="1"/>
      <c r="D40" s="1"/>
      <c r="E40" s="1"/>
      <c r="F40" s="1"/>
      <c r="G40" s="1"/>
      <c r="H40" s="1"/>
    </row>
    <row r="41" spans="2:8" ht="15.75" thickBot="1" x14ac:dyDescent="0.3">
      <c r="B41" s="1"/>
      <c r="C41" s="15" t="s">
        <v>68</v>
      </c>
      <c r="D41" s="33"/>
      <c r="E41" s="16"/>
      <c r="F41" s="16"/>
      <c r="G41" s="16"/>
      <c r="H41" s="16"/>
    </row>
    <row r="42" spans="2:8" ht="15.75" thickBot="1" x14ac:dyDescent="0.3">
      <c r="B42" s="1"/>
      <c r="C42" s="14" t="s">
        <v>69</v>
      </c>
      <c r="D42" s="31"/>
      <c r="E42" s="8"/>
      <c r="F42" s="17">
        <v>0.1</v>
      </c>
      <c r="G42" s="11">
        <f>H42*F42</f>
        <v>0</v>
      </c>
      <c r="H42" s="29">
        <f>H39</f>
        <v>0</v>
      </c>
    </row>
    <row r="43" spans="2:8" ht="15.75" thickBot="1" x14ac:dyDescent="0.3">
      <c r="B43" s="1"/>
      <c r="C43" s="14" t="s">
        <v>70</v>
      </c>
      <c r="D43" s="31"/>
      <c r="E43" s="8"/>
      <c r="F43" s="17">
        <v>3.5000000000000003E-2</v>
      </c>
      <c r="G43" s="11">
        <f t="shared" ref="G43:G49" si="3">H43*F43</f>
        <v>0</v>
      </c>
      <c r="H43" s="29">
        <f>H39</f>
        <v>0</v>
      </c>
    </row>
    <row r="44" spans="2:8" ht="15.75" thickBot="1" x14ac:dyDescent="0.3">
      <c r="B44" s="1"/>
      <c r="C44" s="14" t="s">
        <v>71</v>
      </c>
      <c r="D44" s="31"/>
      <c r="E44" s="8"/>
      <c r="F44" s="17">
        <v>0.18</v>
      </c>
      <c r="G44" s="11">
        <f>G42*F44</f>
        <v>0</v>
      </c>
      <c r="H44" s="29">
        <f>G42</f>
        <v>0</v>
      </c>
    </row>
    <row r="45" spans="2:8" ht="15.75" thickBot="1" x14ac:dyDescent="0.3">
      <c r="B45" s="1"/>
      <c r="C45" s="14" t="s">
        <v>72</v>
      </c>
      <c r="D45" s="31"/>
      <c r="E45" s="8"/>
      <c r="F45" s="17">
        <v>3.5000000000000003E-2</v>
      </c>
      <c r="G45" s="11">
        <f t="shared" si="3"/>
        <v>0</v>
      </c>
      <c r="H45" s="29">
        <f>H39</f>
        <v>0</v>
      </c>
    </row>
    <row r="46" spans="2:8" ht="15.75" thickBot="1" x14ac:dyDescent="0.3">
      <c r="B46" s="1"/>
      <c r="C46" s="14" t="s">
        <v>73</v>
      </c>
      <c r="D46" s="31"/>
      <c r="E46" s="8"/>
      <c r="F46" s="17">
        <v>0.01</v>
      </c>
      <c r="G46" s="11">
        <f t="shared" si="3"/>
        <v>0</v>
      </c>
      <c r="H46" s="29">
        <f>H39</f>
        <v>0</v>
      </c>
    </row>
    <row r="47" spans="2:8" ht="15.75" thickBot="1" x14ac:dyDescent="0.3">
      <c r="B47" s="18"/>
      <c r="C47" s="14" t="s">
        <v>74</v>
      </c>
      <c r="D47" s="31"/>
      <c r="E47" s="8"/>
      <c r="F47" s="19">
        <v>0.02</v>
      </c>
      <c r="G47" s="11">
        <f t="shared" si="3"/>
        <v>0</v>
      </c>
      <c r="H47" s="29">
        <f>H39</f>
        <v>0</v>
      </c>
    </row>
    <row r="48" spans="2:8" ht="15.75" thickBot="1" x14ac:dyDescent="0.3">
      <c r="B48" s="1"/>
      <c r="C48" s="14" t="s">
        <v>75</v>
      </c>
      <c r="D48" s="31"/>
      <c r="E48" s="8"/>
      <c r="F48" s="17">
        <v>1E-3</v>
      </c>
      <c r="G48" s="11">
        <f t="shared" si="3"/>
        <v>0</v>
      </c>
      <c r="H48" s="29">
        <f>H39</f>
        <v>0</v>
      </c>
    </row>
    <row r="49" spans="2:8" ht="15.75" thickBot="1" x14ac:dyDescent="0.3">
      <c r="B49" s="1"/>
      <c r="C49" s="14" t="s">
        <v>76</v>
      </c>
      <c r="D49" s="31"/>
      <c r="E49" s="8"/>
      <c r="F49" s="17">
        <v>0.05</v>
      </c>
      <c r="G49" s="11">
        <f t="shared" si="3"/>
        <v>0</v>
      </c>
      <c r="H49" s="87">
        <f>H39</f>
        <v>0</v>
      </c>
    </row>
    <row r="50" spans="2:8" ht="16.5" thickTop="1" thickBot="1" x14ac:dyDescent="0.3">
      <c r="B50" s="18" t="s">
        <v>77</v>
      </c>
      <c r="C50" s="98" t="s">
        <v>92</v>
      </c>
      <c r="D50" s="99"/>
      <c r="E50" s="99"/>
      <c r="F50" s="99"/>
      <c r="G50" s="100"/>
      <c r="H50" s="27">
        <f>SUM(G42:G49)</f>
        <v>0</v>
      </c>
    </row>
    <row r="51" spans="2:8" ht="15.75" thickBot="1" x14ac:dyDescent="0.3">
      <c r="B51" s="1"/>
      <c r="C51" s="1"/>
      <c r="D51" s="1"/>
      <c r="E51" s="28"/>
      <c r="F51" s="1"/>
      <c r="G51" s="1"/>
      <c r="H51" s="1"/>
    </row>
    <row r="52" spans="2:8" ht="15.75" thickBot="1" x14ac:dyDescent="0.3">
      <c r="B52" s="94" t="s">
        <v>78</v>
      </c>
      <c r="C52" s="95"/>
      <c r="D52" s="95"/>
      <c r="E52" s="95"/>
      <c r="F52" s="95"/>
      <c r="G52" s="97"/>
      <c r="H52" s="26">
        <f>H39+H50</f>
        <v>0</v>
      </c>
    </row>
    <row r="53" spans="2:8" x14ac:dyDescent="0.25">
      <c r="B53" s="20"/>
    </row>
  </sheetData>
  <mergeCells count="22">
    <mergeCell ref="B37:G37"/>
    <mergeCell ref="B39:G39"/>
    <mergeCell ref="C50:G50"/>
    <mergeCell ref="B52:G52"/>
    <mergeCell ref="D28:G28"/>
    <mergeCell ref="H28:H29"/>
    <mergeCell ref="B30:G30"/>
    <mergeCell ref="D31:G31"/>
    <mergeCell ref="H31:H34"/>
    <mergeCell ref="B35:G35"/>
    <mergeCell ref="B27:G27"/>
    <mergeCell ref="B1:H1"/>
    <mergeCell ref="B2:H2"/>
    <mergeCell ref="B3:F3"/>
    <mergeCell ref="B4:D4"/>
    <mergeCell ref="B5:G5"/>
    <mergeCell ref="B6:H6"/>
    <mergeCell ref="D8:G8"/>
    <mergeCell ref="H8:H13"/>
    <mergeCell ref="B14:G14"/>
    <mergeCell ref="D15:G15"/>
    <mergeCell ref="H15:H26"/>
  </mergeCells>
  <printOptions headings="1"/>
  <pageMargins left="0.70866141732283472" right="0.70866141732283472" top="0.74803149606299213" bottom="0.74803149606299213" header="0.31496062992125984" footer="0.31496062992125984"/>
  <pageSetup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CD42C-2BD6-4B6A-AFF9-DA06DCF96A9C}">
  <sheetPr>
    <pageSetUpPr fitToPage="1"/>
  </sheetPr>
  <dimension ref="A1:H53"/>
  <sheetViews>
    <sheetView view="pageBreakPreview" topLeftCell="A13" zoomScaleNormal="70" zoomScaleSheetLayoutView="100" workbookViewId="0">
      <selection activeCell="C33" sqref="C33"/>
    </sheetView>
  </sheetViews>
  <sheetFormatPr baseColWidth="10" defaultColWidth="10.7109375" defaultRowHeight="15" x14ac:dyDescent="0.25"/>
  <cols>
    <col min="1" max="1" width="6.7109375" customWidth="1"/>
    <col min="3" max="3" width="41.28515625" customWidth="1"/>
    <col min="4" max="4" width="14.5703125" customWidth="1"/>
    <col min="5" max="5" width="13.28515625" customWidth="1"/>
    <col min="6" max="6" width="12.7109375" customWidth="1"/>
    <col min="7" max="7" width="14.85546875" customWidth="1"/>
    <col min="8" max="8" width="12.85546875" bestFit="1" customWidth="1"/>
  </cols>
  <sheetData>
    <row r="1" spans="1:8" ht="20.25" x14ac:dyDescent="0.25">
      <c r="B1" s="107" t="s">
        <v>86</v>
      </c>
      <c r="C1" s="108"/>
      <c r="D1" s="108"/>
      <c r="E1" s="108"/>
      <c r="F1" s="108"/>
      <c r="G1" s="108"/>
      <c r="H1" s="109"/>
    </row>
    <row r="2" spans="1:8" ht="15.75" x14ac:dyDescent="0.25">
      <c r="B2" s="112" t="s">
        <v>148</v>
      </c>
      <c r="C2" s="113"/>
      <c r="D2" s="113"/>
      <c r="E2" s="113"/>
      <c r="F2" s="113"/>
      <c r="G2" s="113"/>
      <c r="H2" s="117"/>
    </row>
    <row r="3" spans="1:8" ht="15.75" x14ac:dyDescent="0.25">
      <c r="B3" s="112" t="s">
        <v>149</v>
      </c>
      <c r="C3" s="113"/>
      <c r="D3" s="113"/>
      <c r="E3" s="113"/>
      <c r="F3" s="113"/>
      <c r="G3" s="1"/>
      <c r="H3" s="32"/>
    </row>
    <row r="4" spans="1:8" ht="15.75" x14ac:dyDescent="0.25">
      <c r="B4" s="112" t="s">
        <v>150</v>
      </c>
      <c r="C4" s="113"/>
      <c r="D4" s="113"/>
      <c r="E4" s="1"/>
      <c r="F4" s="1"/>
      <c r="G4" s="1"/>
      <c r="H4" s="32"/>
    </row>
    <row r="5" spans="1:8" ht="15.75" x14ac:dyDescent="0.25">
      <c r="B5" s="112" t="s">
        <v>90</v>
      </c>
      <c r="C5" s="113"/>
      <c r="D5" s="113"/>
      <c r="E5" s="113"/>
      <c r="F5" s="113"/>
      <c r="G5" s="113"/>
      <c r="H5" s="32"/>
    </row>
    <row r="6" spans="1:8" ht="9.9499999999999993" customHeight="1" thickBot="1" x14ac:dyDescent="0.3">
      <c r="A6" t="s">
        <v>77</v>
      </c>
      <c r="B6" s="114"/>
      <c r="C6" s="115"/>
      <c r="D6" s="115"/>
      <c r="E6" s="115"/>
      <c r="F6" s="115"/>
      <c r="G6" s="115"/>
      <c r="H6" s="116"/>
    </row>
    <row r="7" spans="1:8" ht="15.75" thickBot="1" x14ac:dyDescent="0.3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</row>
    <row r="8" spans="1:8" ht="16.5" thickTop="1" thickBot="1" x14ac:dyDescent="0.3">
      <c r="B8" s="5">
        <v>1</v>
      </c>
      <c r="C8" s="6" t="s">
        <v>7</v>
      </c>
      <c r="D8" s="101"/>
      <c r="E8" s="99"/>
      <c r="F8" s="99"/>
      <c r="G8" s="100"/>
      <c r="H8" s="106"/>
    </row>
    <row r="9" spans="1:8" ht="15.75" thickBot="1" x14ac:dyDescent="0.3">
      <c r="B9" s="7" t="s">
        <v>8</v>
      </c>
      <c r="C9" s="8" t="s">
        <v>9</v>
      </c>
      <c r="D9" s="31" t="s">
        <v>10</v>
      </c>
      <c r="E9" s="9">
        <v>0.30199999999999999</v>
      </c>
      <c r="F9" s="21"/>
      <c r="G9" s="11">
        <f>E9*F9</f>
        <v>0</v>
      </c>
      <c r="H9" s="103"/>
    </row>
    <row r="10" spans="1:8" ht="15.75" thickBot="1" x14ac:dyDescent="0.3">
      <c r="B10" s="7" t="s">
        <v>11</v>
      </c>
      <c r="C10" s="8" t="s">
        <v>12</v>
      </c>
      <c r="D10" s="31" t="s">
        <v>10</v>
      </c>
      <c r="E10" s="9">
        <v>0.30199999999999999</v>
      </c>
      <c r="F10" s="22"/>
      <c r="G10" s="11">
        <f t="shared" ref="G10:G13" si="0">E10*F10</f>
        <v>0</v>
      </c>
      <c r="H10" s="103"/>
    </row>
    <row r="11" spans="1:8" ht="15.75" thickBot="1" x14ac:dyDescent="0.3">
      <c r="B11" s="7" t="s">
        <v>13</v>
      </c>
      <c r="C11" s="8" t="s">
        <v>14</v>
      </c>
      <c r="D11" s="31" t="s">
        <v>15</v>
      </c>
      <c r="E11" s="9">
        <v>1</v>
      </c>
      <c r="F11" s="22"/>
      <c r="G11" s="11">
        <f t="shared" si="0"/>
        <v>0</v>
      </c>
      <c r="H11" s="103"/>
    </row>
    <row r="12" spans="1:8" ht="15.75" thickBot="1" x14ac:dyDescent="0.3">
      <c r="B12" s="7" t="s">
        <v>16</v>
      </c>
      <c r="C12" s="8" t="s">
        <v>17</v>
      </c>
      <c r="D12" s="31" t="s">
        <v>10</v>
      </c>
      <c r="E12" s="9">
        <v>0.30199999999999999</v>
      </c>
      <c r="F12" s="22"/>
      <c r="G12" s="11">
        <f t="shared" si="0"/>
        <v>0</v>
      </c>
      <c r="H12" s="103"/>
    </row>
    <row r="13" spans="1:8" ht="15.75" thickBot="1" x14ac:dyDescent="0.3">
      <c r="B13" s="7" t="s">
        <v>18</v>
      </c>
      <c r="C13" s="8" t="s">
        <v>19</v>
      </c>
      <c r="D13" s="31" t="s">
        <v>10</v>
      </c>
      <c r="E13" s="9">
        <v>0.30199999999999999</v>
      </c>
      <c r="F13" s="22"/>
      <c r="G13" s="11">
        <f t="shared" si="0"/>
        <v>0</v>
      </c>
      <c r="H13" s="104"/>
    </row>
    <row r="14" spans="1:8" ht="15.75" thickBot="1" x14ac:dyDescent="0.3">
      <c r="B14" s="94"/>
      <c r="C14" s="95"/>
      <c r="D14" s="95"/>
      <c r="E14" s="95"/>
      <c r="F14" s="95"/>
      <c r="G14" s="96"/>
      <c r="H14" s="24">
        <f>SUM(G9:G13)</f>
        <v>0</v>
      </c>
    </row>
    <row r="15" spans="1:8" ht="16.5" thickTop="1" thickBot="1" x14ac:dyDescent="0.3">
      <c r="B15" s="5">
        <v>2</v>
      </c>
      <c r="C15" s="10" t="s">
        <v>20</v>
      </c>
      <c r="D15" s="101"/>
      <c r="E15" s="99"/>
      <c r="F15" s="99"/>
      <c r="G15" s="100"/>
      <c r="H15" s="102"/>
    </row>
    <row r="16" spans="1:8" ht="16.5" thickBot="1" x14ac:dyDescent="0.3">
      <c r="B16" s="7" t="s">
        <v>21</v>
      </c>
      <c r="C16" s="8" t="s">
        <v>22</v>
      </c>
      <c r="D16" s="31" t="s">
        <v>91</v>
      </c>
      <c r="E16" s="86">
        <v>365.18769230769232</v>
      </c>
      <c r="F16" s="8"/>
      <c r="G16" s="11">
        <f>E16*F16</f>
        <v>0</v>
      </c>
      <c r="H16" s="103"/>
    </row>
    <row r="17" spans="2:8" ht="16.5" thickBot="1" x14ac:dyDescent="0.3">
      <c r="B17" s="7" t="s">
        <v>23</v>
      </c>
      <c r="C17" s="8" t="s">
        <v>24</v>
      </c>
      <c r="D17" s="31" t="s">
        <v>25</v>
      </c>
      <c r="E17" s="86">
        <v>371.69230769230768</v>
      </c>
      <c r="F17" s="8"/>
      <c r="G17" s="11">
        <f t="shared" ref="G17:G26" si="1">E17*F17</f>
        <v>0</v>
      </c>
      <c r="H17" s="103"/>
    </row>
    <row r="18" spans="2:8" ht="16.5" thickBot="1" x14ac:dyDescent="0.3">
      <c r="B18" s="7" t="s">
        <v>26</v>
      </c>
      <c r="C18" s="8" t="s">
        <v>27</v>
      </c>
      <c r="D18" s="31" t="s">
        <v>91</v>
      </c>
      <c r="E18" s="86">
        <v>474.20194871794871</v>
      </c>
      <c r="F18" s="8"/>
      <c r="G18" s="11">
        <f t="shared" si="1"/>
        <v>0</v>
      </c>
      <c r="H18" s="103"/>
    </row>
    <row r="19" spans="2:8" ht="16.5" thickBot="1" x14ac:dyDescent="0.3">
      <c r="B19" s="7" t="s">
        <v>28</v>
      </c>
      <c r="C19" s="8" t="s">
        <v>29</v>
      </c>
      <c r="D19" s="31" t="s">
        <v>30</v>
      </c>
      <c r="E19" s="86">
        <v>46.46153846153846</v>
      </c>
      <c r="F19" s="8"/>
      <c r="G19" s="11">
        <f t="shared" si="1"/>
        <v>0</v>
      </c>
      <c r="H19" s="103"/>
    </row>
    <row r="20" spans="2:8" ht="16.5" thickBot="1" x14ac:dyDescent="0.3">
      <c r="B20" s="7" t="s">
        <v>31</v>
      </c>
      <c r="C20" s="8" t="s">
        <v>32</v>
      </c>
      <c r="D20" s="31" t="s">
        <v>33</v>
      </c>
      <c r="E20" s="86">
        <v>1825.9384615384615</v>
      </c>
      <c r="F20" s="8"/>
      <c r="G20" s="11">
        <f t="shared" si="1"/>
        <v>0</v>
      </c>
      <c r="H20" s="103"/>
    </row>
    <row r="21" spans="2:8" ht="16.5" thickBot="1" x14ac:dyDescent="0.3">
      <c r="B21" s="7" t="s">
        <v>34</v>
      </c>
      <c r="C21" s="8" t="s">
        <v>35</v>
      </c>
      <c r="D21" s="31" t="s">
        <v>30</v>
      </c>
      <c r="E21" s="86">
        <v>19724.223999999998</v>
      </c>
      <c r="F21" s="8"/>
      <c r="G21" s="11">
        <f t="shared" si="1"/>
        <v>0</v>
      </c>
      <c r="H21" s="103"/>
    </row>
    <row r="22" spans="2:8" ht="16.5" thickBot="1" x14ac:dyDescent="0.3">
      <c r="B22" s="7" t="s">
        <v>36</v>
      </c>
      <c r="C22" s="8" t="s">
        <v>37</v>
      </c>
      <c r="D22" s="31" t="s">
        <v>25</v>
      </c>
      <c r="E22" s="86">
        <v>474.20194871794871</v>
      </c>
      <c r="F22" s="8"/>
      <c r="G22" s="11">
        <f t="shared" si="1"/>
        <v>0</v>
      </c>
      <c r="H22" s="103"/>
    </row>
    <row r="23" spans="2:8" ht="16.5" thickBot="1" x14ac:dyDescent="0.3">
      <c r="B23" s="7">
        <v>6.04</v>
      </c>
      <c r="C23" s="8" t="s">
        <v>39</v>
      </c>
      <c r="D23" s="31" t="s">
        <v>40</v>
      </c>
      <c r="E23" s="86">
        <v>474.20194871794871</v>
      </c>
      <c r="F23" s="8"/>
      <c r="G23" s="11">
        <f t="shared" si="1"/>
        <v>0</v>
      </c>
      <c r="H23" s="103"/>
    </row>
    <row r="24" spans="2:8" ht="16.5" thickBot="1" x14ac:dyDescent="0.3">
      <c r="B24" s="7" t="s">
        <v>41</v>
      </c>
      <c r="C24" s="8" t="s">
        <v>42</v>
      </c>
      <c r="D24" s="31" t="s">
        <v>40</v>
      </c>
      <c r="E24" s="86">
        <v>46.46153846153846</v>
      </c>
      <c r="F24" s="8"/>
      <c r="G24" s="11">
        <f t="shared" si="1"/>
        <v>0</v>
      </c>
      <c r="H24" s="103"/>
    </row>
    <row r="25" spans="2:8" ht="16.5" thickBot="1" x14ac:dyDescent="0.3">
      <c r="B25" s="7" t="s">
        <v>43</v>
      </c>
      <c r="C25" s="8" t="s">
        <v>44</v>
      </c>
      <c r="D25" s="31" t="s">
        <v>91</v>
      </c>
      <c r="E25" s="86">
        <v>27.389076923076921</v>
      </c>
      <c r="F25" s="8"/>
      <c r="G25" s="11">
        <f t="shared" si="1"/>
        <v>0</v>
      </c>
      <c r="H25" s="103"/>
    </row>
    <row r="26" spans="2:8" ht="16.5" thickBot="1" x14ac:dyDescent="0.3">
      <c r="B26" s="7">
        <v>2.11</v>
      </c>
      <c r="C26" s="8" t="s">
        <v>46</v>
      </c>
      <c r="D26" s="31" t="s">
        <v>91</v>
      </c>
      <c r="E26" s="86">
        <v>37.63384615384615</v>
      </c>
      <c r="F26" s="8"/>
      <c r="G26" s="11">
        <f t="shared" si="1"/>
        <v>0</v>
      </c>
      <c r="H26" s="104"/>
    </row>
    <row r="27" spans="2:8" ht="9.9499999999999993" customHeight="1" thickBot="1" x14ac:dyDescent="0.3">
      <c r="B27" s="94"/>
      <c r="C27" s="95"/>
      <c r="D27" s="95"/>
      <c r="E27" s="95"/>
      <c r="F27" s="95"/>
      <c r="G27" s="96"/>
      <c r="H27" s="24">
        <f>SUM(G16:G26)</f>
        <v>0</v>
      </c>
    </row>
    <row r="28" spans="2:8" ht="16.5" thickTop="1" thickBot="1" x14ac:dyDescent="0.3">
      <c r="B28" s="5">
        <v>3</v>
      </c>
      <c r="C28" s="10" t="s">
        <v>47</v>
      </c>
      <c r="D28" s="105"/>
      <c r="E28" s="95"/>
      <c r="F28" s="95"/>
      <c r="G28" s="96"/>
      <c r="H28" s="102"/>
    </row>
    <row r="29" spans="2:8" ht="29.25" thickBot="1" x14ac:dyDescent="0.3">
      <c r="B29" s="7" t="s">
        <v>48</v>
      </c>
      <c r="C29" s="12" t="s">
        <v>49</v>
      </c>
      <c r="D29" s="31" t="s">
        <v>33</v>
      </c>
      <c r="E29" s="11">
        <f>302*6</f>
        <v>1812</v>
      </c>
      <c r="F29" s="11"/>
      <c r="G29" s="11">
        <f>E29*F29</f>
        <v>0</v>
      </c>
      <c r="H29" s="104"/>
    </row>
    <row r="30" spans="2:8" ht="9.9499999999999993" customHeight="1" thickBot="1" x14ac:dyDescent="0.3">
      <c r="B30" s="98"/>
      <c r="C30" s="99"/>
      <c r="D30" s="99"/>
      <c r="E30" s="99"/>
      <c r="F30" s="99"/>
      <c r="G30" s="100"/>
      <c r="H30" s="25">
        <f>G29</f>
        <v>0</v>
      </c>
    </row>
    <row r="31" spans="2:8" ht="16.5" thickTop="1" thickBot="1" x14ac:dyDescent="0.3">
      <c r="B31" s="5">
        <v>6</v>
      </c>
      <c r="C31" s="10" t="s">
        <v>56</v>
      </c>
      <c r="D31" s="101"/>
      <c r="E31" s="99"/>
      <c r="F31" s="99"/>
      <c r="G31" s="100"/>
      <c r="H31" s="102"/>
    </row>
    <row r="32" spans="2:8" ht="15.75" thickBot="1" x14ac:dyDescent="0.3">
      <c r="B32" s="7" t="s">
        <v>57</v>
      </c>
      <c r="C32" s="8" t="s">
        <v>58</v>
      </c>
      <c r="D32" s="31" t="s">
        <v>59</v>
      </c>
      <c r="E32" s="11">
        <v>604</v>
      </c>
      <c r="F32" s="8"/>
      <c r="G32" s="11">
        <f>E32*F32</f>
        <v>0</v>
      </c>
      <c r="H32" s="103"/>
    </row>
    <row r="33" spans="2:8" ht="16.5" thickBot="1" x14ac:dyDescent="0.3">
      <c r="B33" s="7" t="s">
        <v>60</v>
      </c>
      <c r="C33" s="8" t="s">
        <v>61</v>
      </c>
      <c r="D33" s="31" t="s">
        <v>53</v>
      </c>
      <c r="E33" s="9">
        <v>54</v>
      </c>
      <c r="F33" s="11"/>
      <c r="G33" s="11">
        <f t="shared" ref="G33:G34" si="2">E33*F33</f>
        <v>0</v>
      </c>
      <c r="H33" s="103"/>
    </row>
    <row r="34" spans="2:8" ht="16.5" thickBot="1" x14ac:dyDescent="0.3">
      <c r="B34" s="7" t="s">
        <v>62</v>
      </c>
      <c r="C34" s="8" t="s">
        <v>63</v>
      </c>
      <c r="D34" s="31" t="s">
        <v>33</v>
      </c>
      <c r="E34" s="9">
        <v>604</v>
      </c>
      <c r="F34" s="8"/>
      <c r="G34" s="11">
        <f t="shared" si="2"/>
        <v>0</v>
      </c>
      <c r="H34" s="104"/>
    </row>
    <row r="35" spans="2:8" ht="9.9499999999999993" customHeight="1" thickBot="1" x14ac:dyDescent="0.3">
      <c r="B35" s="98"/>
      <c r="C35" s="99"/>
      <c r="D35" s="99"/>
      <c r="E35" s="99"/>
      <c r="F35" s="99"/>
      <c r="G35" s="100"/>
      <c r="H35" s="24">
        <f>SUM(G32:G34)</f>
        <v>0</v>
      </c>
    </row>
    <row r="36" spans="2:8" ht="15.75" thickBot="1" x14ac:dyDescent="0.3">
      <c r="B36" s="30" t="s">
        <v>65</v>
      </c>
      <c r="C36" s="14" t="s">
        <v>66</v>
      </c>
      <c r="D36" s="31" t="s">
        <v>15</v>
      </c>
      <c r="E36" s="9">
        <v>1</v>
      </c>
      <c r="F36" s="21"/>
      <c r="G36" s="83">
        <f>E36*F36</f>
        <v>0</v>
      </c>
      <c r="H36" s="85"/>
    </row>
    <row r="37" spans="2:8" ht="15.75" thickBot="1" x14ac:dyDescent="0.3">
      <c r="B37" s="94"/>
      <c r="C37" s="95"/>
      <c r="D37" s="95"/>
      <c r="E37" s="95"/>
      <c r="F37" s="95"/>
      <c r="G37" s="96"/>
      <c r="H37" s="25"/>
    </row>
    <row r="38" spans="2:8" ht="9.9499999999999993" customHeight="1" thickBot="1" x14ac:dyDescent="0.3">
      <c r="B38" s="1"/>
      <c r="C38" s="1"/>
      <c r="D38" s="1"/>
      <c r="E38" s="1"/>
      <c r="F38" s="1"/>
      <c r="G38" s="1"/>
      <c r="H38" s="1"/>
    </row>
    <row r="39" spans="2:8" ht="15.75" thickBot="1" x14ac:dyDescent="0.3">
      <c r="B39" s="94" t="s">
        <v>67</v>
      </c>
      <c r="C39" s="95"/>
      <c r="D39" s="95"/>
      <c r="E39" s="95"/>
      <c r="F39" s="95"/>
      <c r="G39" s="97"/>
      <c r="H39" s="26">
        <f>SUM(H8:H36)</f>
        <v>0</v>
      </c>
    </row>
    <row r="40" spans="2:8" ht="9.9499999999999993" customHeight="1" thickBot="1" x14ac:dyDescent="0.3">
      <c r="B40" s="1"/>
      <c r="C40" s="1"/>
      <c r="D40" s="1"/>
      <c r="E40" s="1"/>
      <c r="F40" s="1"/>
      <c r="G40" s="1"/>
      <c r="H40" s="1"/>
    </row>
    <row r="41" spans="2:8" ht="15.75" thickBot="1" x14ac:dyDescent="0.3">
      <c r="B41" s="1"/>
      <c r="C41" s="15" t="s">
        <v>68</v>
      </c>
      <c r="D41" s="33"/>
      <c r="E41" s="16"/>
      <c r="F41" s="16"/>
      <c r="G41" s="16"/>
      <c r="H41" s="16"/>
    </row>
    <row r="42" spans="2:8" ht="15.75" thickBot="1" x14ac:dyDescent="0.3">
      <c r="B42" s="1"/>
      <c r="C42" s="14" t="s">
        <v>69</v>
      </c>
      <c r="D42" s="31"/>
      <c r="E42" s="8"/>
      <c r="F42" s="17">
        <v>0.1</v>
      </c>
      <c r="G42" s="11">
        <f>H42*F42</f>
        <v>0</v>
      </c>
      <c r="H42" s="29">
        <f>H39</f>
        <v>0</v>
      </c>
    </row>
    <row r="43" spans="2:8" ht="15.75" thickBot="1" x14ac:dyDescent="0.3">
      <c r="B43" s="1"/>
      <c r="C43" s="14" t="s">
        <v>70</v>
      </c>
      <c r="D43" s="31"/>
      <c r="E43" s="8"/>
      <c r="F43" s="17">
        <v>3.5000000000000003E-2</v>
      </c>
      <c r="G43" s="11">
        <f t="shared" ref="G43:G49" si="3">H43*F43</f>
        <v>0</v>
      </c>
      <c r="H43" s="29">
        <f>H39</f>
        <v>0</v>
      </c>
    </row>
    <row r="44" spans="2:8" ht="15.75" thickBot="1" x14ac:dyDescent="0.3">
      <c r="B44" s="1"/>
      <c r="C44" s="14" t="s">
        <v>71</v>
      </c>
      <c r="D44" s="31"/>
      <c r="E44" s="8"/>
      <c r="F44" s="17">
        <v>0.18</v>
      </c>
      <c r="G44" s="11">
        <f>G42*F44</f>
        <v>0</v>
      </c>
      <c r="H44" s="29">
        <f>H39</f>
        <v>0</v>
      </c>
    </row>
    <row r="45" spans="2:8" ht="15.75" thickBot="1" x14ac:dyDescent="0.3">
      <c r="B45" s="1"/>
      <c r="C45" s="14" t="s">
        <v>72</v>
      </c>
      <c r="D45" s="31"/>
      <c r="E45" s="8"/>
      <c r="F45" s="17">
        <v>3.5000000000000003E-2</v>
      </c>
      <c r="G45" s="11">
        <f t="shared" si="3"/>
        <v>0</v>
      </c>
      <c r="H45" s="29">
        <f>H39</f>
        <v>0</v>
      </c>
    </row>
    <row r="46" spans="2:8" ht="15.75" thickBot="1" x14ac:dyDescent="0.3">
      <c r="B46" s="1"/>
      <c r="C46" s="14" t="s">
        <v>73</v>
      </c>
      <c r="D46" s="31"/>
      <c r="E46" s="8"/>
      <c r="F46" s="17">
        <v>0.01</v>
      </c>
      <c r="G46" s="11">
        <f t="shared" si="3"/>
        <v>0</v>
      </c>
      <c r="H46" s="29">
        <f>H39</f>
        <v>0</v>
      </c>
    </row>
    <row r="47" spans="2:8" ht="15.75" thickBot="1" x14ac:dyDescent="0.3">
      <c r="B47" s="18"/>
      <c r="C47" s="14" t="s">
        <v>74</v>
      </c>
      <c r="D47" s="31"/>
      <c r="E47" s="8"/>
      <c r="F47" s="19">
        <v>0.02</v>
      </c>
      <c r="G47" s="11">
        <f t="shared" si="3"/>
        <v>0</v>
      </c>
      <c r="H47" s="29">
        <f>H39</f>
        <v>0</v>
      </c>
    </row>
    <row r="48" spans="2:8" ht="15.75" thickBot="1" x14ac:dyDescent="0.3">
      <c r="B48" s="1"/>
      <c r="C48" s="14" t="s">
        <v>75</v>
      </c>
      <c r="D48" s="31"/>
      <c r="E48" s="8"/>
      <c r="F48" s="17">
        <v>1E-3</v>
      </c>
      <c r="G48" s="11">
        <f t="shared" si="3"/>
        <v>0</v>
      </c>
      <c r="H48" s="29">
        <f>H39</f>
        <v>0</v>
      </c>
    </row>
    <row r="49" spans="2:8" ht="15.75" thickBot="1" x14ac:dyDescent="0.3">
      <c r="B49" s="1"/>
      <c r="C49" s="14" t="s">
        <v>76</v>
      </c>
      <c r="D49" s="31"/>
      <c r="E49" s="8"/>
      <c r="F49" s="17">
        <v>0.05</v>
      </c>
      <c r="G49" s="11">
        <f t="shared" si="3"/>
        <v>0</v>
      </c>
      <c r="H49" s="87">
        <f>H39</f>
        <v>0</v>
      </c>
    </row>
    <row r="50" spans="2:8" ht="16.5" thickTop="1" thickBot="1" x14ac:dyDescent="0.3">
      <c r="B50" s="18" t="s">
        <v>77</v>
      </c>
      <c r="C50" s="98" t="s">
        <v>92</v>
      </c>
      <c r="D50" s="99"/>
      <c r="E50" s="99"/>
      <c r="F50" s="99"/>
      <c r="G50" s="100"/>
      <c r="H50" s="27">
        <f>SUM(G42:G49)</f>
        <v>0</v>
      </c>
    </row>
    <row r="51" spans="2:8" ht="15.75" thickBot="1" x14ac:dyDescent="0.3">
      <c r="B51" s="1"/>
      <c r="C51" s="1"/>
      <c r="D51" s="1"/>
      <c r="E51" s="28"/>
      <c r="F51" s="1"/>
      <c r="G51" s="1"/>
      <c r="H51" s="1"/>
    </row>
    <row r="52" spans="2:8" ht="15.75" thickBot="1" x14ac:dyDescent="0.3">
      <c r="B52" s="94" t="s">
        <v>78</v>
      </c>
      <c r="C52" s="95"/>
      <c r="D52" s="95"/>
      <c r="E52" s="95"/>
      <c r="F52" s="95"/>
      <c r="G52" s="97"/>
      <c r="H52" s="26">
        <f>H39+H50</f>
        <v>0</v>
      </c>
    </row>
    <row r="53" spans="2:8" x14ac:dyDescent="0.25">
      <c r="B53" s="20"/>
    </row>
  </sheetData>
  <mergeCells count="22">
    <mergeCell ref="B37:G37"/>
    <mergeCell ref="B39:G39"/>
    <mergeCell ref="C50:G50"/>
    <mergeCell ref="B52:G52"/>
    <mergeCell ref="D28:G28"/>
    <mergeCell ref="H28:H29"/>
    <mergeCell ref="B30:G30"/>
    <mergeCell ref="D31:G31"/>
    <mergeCell ref="H31:H34"/>
    <mergeCell ref="B35:G35"/>
    <mergeCell ref="B27:G27"/>
    <mergeCell ref="B1:H1"/>
    <mergeCell ref="B2:H2"/>
    <mergeCell ref="B3:F3"/>
    <mergeCell ref="B4:D4"/>
    <mergeCell ref="B5:G5"/>
    <mergeCell ref="B6:H6"/>
    <mergeCell ref="D8:G8"/>
    <mergeCell ref="H8:H13"/>
    <mergeCell ref="B14:G14"/>
    <mergeCell ref="D15:G15"/>
    <mergeCell ref="H15:H26"/>
  </mergeCells>
  <pageMargins left="0.7" right="0.7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Partidas Calle Isabelita</vt:lpstr>
      <vt:lpstr>P. Term. C Porfirio Portorreal</vt:lpstr>
      <vt:lpstr>P. Reconst. C. General Sandoval</vt:lpstr>
      <vt:lpstr>Partidas C Resp. Valerio Jaquez</vt:lpstr>
      <vt:lpstr>P. C Paseo del Lago y C Meseta</vt:lpstr>
      <vt:lpstr>Partidas Calle el Kilombo</vt:lpstr>
      <vt:lpstr>Paridas Calle Respaldo 14</vt:lpstr>
      <vt:lpstr>Partidas Calle Respaldo 23</vt:lpstr>
      <vt:lpstr>Partidas Const. C. Limoncillo</vt:lpstr>
      <vt:lpstr>P. Calles O. M., M. G. y F. R.</vt:lpstr>
      <vt:lpstr>'P. C Paseo del Lago y C Meseta'!Área_de_impresión</vt:lpstr>
      <vt:lpstr>'P. Calles O. M., M. G. y F. R.'!Área_de_impresión</vt:lpstr>
      <vt:lpstr>'P. Reconst. C. General Sandoval'!Área_de_impresión</vt:lpstr>
      <vt:lpstr>'P. Term. C Porfirio Portorreal'!Área_de_impresión</vt:lpstr>
      <vt:lpstr>'Paridas Calle Respaldo 14'!Área_de_impresión</vt:lpstr>
      <vt:lpstr>'Partidas C Resp. Valerio Jaquez'!Área_de_impresión</vt:lpstr>
      <vt:lpstr>'Partidas Calle el Kilombo'!Área_de_impresión</vt:lpstr>
      <vt:lpstr>'Partidas Calle Isabelita'!Área_de_impresión</vt:lpstr>
      <vt:lpstr>'Partidas Calle Respaldo 23'!Área_de_impresión</vt:lpstr>
      <vt:lpstr>'Partidas Const. C. Limoncillo'!Área_de_impresión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</dc:creator>
  <cp:lastModifiedBy>Sub compras</cp:lastModifiedBy>
  <cp:lastPrinted>2025-03-09T14:50:47Z</cp:lastPrinted>
  <dcterms:created xsi:type="dcterms:W3CDTF">2017-11-06T15:17:55Z</dcterms:created>
  <dcterms:modified xsi:type="dcterms:W3CDTF">2025-03-11T13:17:31Z</dcterms:modified>
</cp:coreProperties>
</file>